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selkin\Downloads\"/>
    </mc:Choice>
  </mc:AlternateContent>
  <xr:revisionPtr revIDLastSave="0" documentId="13_ncr:1_{5E5B5A02-E6CF-4BE5-B49E-C960F1BF4465}" xr6:coauthVersionLast="47" xr6:coauthVersionMax="47" xr10:uidLastSave="{00000000-0000-0000-0000-000000000000}"/>
  <bookViews>
    <workbookView xWindow="-120" yWindow="-120" windowWidth="29040" windowHeight="15720" tabRatio="789" activeTab="1" xr2:uid="{00000000-000D-0000-FFFF-FFFF00000000}"/>
  </bookViews>
  <sheets>
    <sheet name="February 2026 SW Data" sheetId="14" r:id="rId1"/>
    <sheet name="Bets By Sport"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Sport'!$A$1:$H$36</definedName>
    <definedName name="_xlnm.Print_Area" localSheetId="0">'February 2026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24" l="1"/>
  <c r="C35" i="24"/>
  <c r="G34" i="24"/>
  <c r="G32" i="24"/>
  <c r="G31" i="24"/>
  <c r="D31" i="24"/>
  <c r="G24" i="24"/>
  <c r="E18" i="24"/>
  <c r="C18" i="24"/>
  <c r="D10" i="24" s="1"/>
  <c r="G17" i="24"/>
  <c r="G10" i="24"/>
  <c r="G7" i="24"/>
  <c r="G12" i="24" l="1"/>
  <c r="G14" i="24"/>
  <c r="G16" i="24"/>
  <c r="D7" i="24"/>
  <c r="D17" i="24"/>
  <c r="D28" i="24"/>
  <c r="D14" i="24"/>
  <c r="D25" i="24"/>
  <c r="G25" i="24"/>
  <c r="G11" i="24"/>
  <c r="F18" i="24"/>
  <c r="G18" i="24" s="1"/>
  <c r="D29" i="24"/>
  <c r="G8" i="24"/>
  <c r="D15" i="24"/>
  <c r="G28" i="24"/>
  <c r="D11" i="24"/>
  <c r="D8" i="24"/>
  <c r="D26" i="24"/>
  <c r="G29" i="24"/>
  <c r="D12" i="24"/>
  <c r="G15" i="24"/>
  <c r="D23" i="24"/>
  <c r="G26" i="24"/>
  <c r="D33" i="24"/>
  <c r="D9" i="24"/>
  <c r="G23" i="24"/>
  <c r="D30" i="24"/>
  <c r="G33" i="24"/>
  <c r="D6" i="24"/>
  <c r="G9" i="24"/>
  <c r="D16" i="24"/>
  <c r="D27" i="24"/>
  <c r="G30" i="24"/>
  <c r="G6" i="24"/>
  <c r="D13" i="24"/>
  <c r="D24" i="24"/>
  <c r="G27" i="24"/>
  <c r="D34" i="24"/>
  <c r="G13" i="24"/>
  <c r="F35" i="24"/>
  <c r="G35" i="24" s="1"/>
  <c r="D32" i="24"/>
  <c r="D35" i="24" l="1"/>
  <c r="D18" i="24"/>
  <c r="E10" i="14" l="1"/>
  <c r="E11" i="14" l="1"/>
  <c r="B80" i="14" l="1"/>
  <c r="B91" i="14" s="1"/>
  <c r="B38" i="14"/>
  <c r="E7" i="14" l="1"/>
  <c r="E6" i="14" l="1"/>
  <c r="A87" i="14" l="1"/>
  <c r="A44" i="14"/>
  <c r="B28" i="14"/>
  <c r="B12" i="14" l="1"/>
  <c r="B10" i="14"/>
  <c r="B52" i="14"/>
  <c r="B50" i="14" s="1"/>
  <c r="B66" i="14"/>
  <c r="B76" i="14" s="1"/>
  <c r="B37" i="14"/>
  <c r="B20" i="14"/>
  <c r="B18" i="14" s="1"/>
  <c r="B30" i="14" s="1"/>
  <c r="B58" i="14" l="1"/>
  <c r="B54" i="14" s="1"/>
  <c r="B64" i="14" s="1"/>
  <c r="B62" i="14" s="1"/>
  <c r="B56" i="14" s="1"/>
  <c r="B48" i="14"/>
  <c r="B16" i="14"/>
  <c r="B34" i="14"/>
  <c r="B74" i="14"/>
  <c r="B60" i="14"/>
  <c r="B70" i="14" s="1"/>
  <c r="B6" i="14" l="1"/>
  <c r="B32" i="14" s="1"/>
  <c r="B14" i="14" s="1"/>
  <c r="B22" i="14" s="1"/>
  <c r="B24" i="14"/>
  <c r="B72" i="14"/>
  <c r="B79" i="14" s="1"/>
  <c r="B90" i="14" s="1"/>
  <c r="B26" i="14"/>
  <c r="B8" i="14" s="1"/>
  <c r="B68" i="14" l="1"/>
  <c r="E21" i="14"/>
  <c r="E19" i="14"/>
  <c r="E17" i="14"/>
  <c r="E18" i="14" l="1"/>
  <c r="E20" i="14"/>
  <c r="E16" i="14"/>
  <c r="E30" i="14"/>
  <c r="E29" i="14"/>
  <c r="E31" i="14"/>
  <c r="E28" i="14"/>
  <c r="E34" i="14" l="1"/>
  <c r="E8" i="14"/>
  <c r="E26" i="14"/>
  <c r="E72" i="14"/>
  <c r="E22" i="14"/>
  <c r="E14" i="14"/>
  <c r="E52" i="14"/>
  <c r="E58" i="14"/>
  <c r="J38" i="14"/>
  <c r="E54" i="14"/>
  <c r="E55" i="14"/>
  <c r="E65" i="14"/>
  <c r="C37" i="14"/>
  <c r="E15" i="14"/>
  <c r="E53" i="14"/>
  <c r="E59" i="14"/>
  <c r="E70" i="14" l="1"/>
  <c r="C38" i="14"/>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J90" i="14"/>
  <c r="I91" i="14"/>
  <c r="E37" i="14"/>
  <c r="D90" i="14"/>
  <c r="E38" i="14"/>
  <c r="J91" i="14"/>
  <c r="G90" i="14"/>
  <c r="F91" i="14"/>
  <c r="F90" i="14"/>
  <c r="D91" i="14"/>
  <c r="G91" i="14"/>
  <c r="E80" i="14"/>
  <c r="C91" i="14"/>
  <c r="I90" i="14"/>
  <c r="C90" i="14"/>
  <c r="E79" i="14"/>
  <c r="H90" i="14" l="1"/>
  <c r="H91" i="14"/>
  <c r="E90" i="14"/>
  <c r="E91" i="14"/>
</calcChain>
</file>

<file path=xl/sharedStrings.xml><?xml version="1.0" encoding="utf-8"?>
<sst xmlns="http://schemas.openxmlformats.org/spreadsheetml/2006/main" count="162" uniqueCount="79">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</sst>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0" fontId="0" fillId="0"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 fillId="0" borderId="0" xfId="0" applyFont="1" applyBorder="1" applyAlignment="1">
      <alignment horizontal="center" vertical="center"/>
    </xf>
    <xf numFmtId="166" fontId="2" fillId="0" borderId="0" xfId="0" quotePrefix="1" applyNumberFormat="1" applyFont="1" applyBorder="1" applyAlignment="1">
      <alignment horizont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0" fillId="3" borderId="2" xfId="0" applyFill="1" applyBorder="1" applyAlignment="1">
      <alignment horizontal="center" vertical="center" wrapText="1"/>
    </xf>
    <xf numFmtId="0" fontId="1" fillId="0" borderId="0" xfId="0" quotePrefix="1" applyFont="1" applyAlignment="1">
      <alignment horizontal="left" vertical="center"/>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Administrative\Regulatory%20Reports\1-Sports%20Wagering%20Revenue\2026\2-February\Bets%20By%20Sport%20Report%20-%20February%202026.xlsx" TargetMode="External"/><Relationship Id="rId1" Type="http://schemas.openxmlformats.org/officeDocument/2006/relationships/externalLinkPath" Target="file:///O:\Administrative\Regulatory%20Reports\1-Sports%20Wagering%20Revenue\2026\2-February\Bets%20By%20Sport%20Report%20-%20February%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row r="3">
          <cell r="A3" t="str">
            <v>Golf</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zoomScale="90" zoomScaleNormal="90" workbookViewId="0">
      <pane ySplit="2" topLeftCell="A80" activePane="bottomLeft" state="frozen"/>
      <selection pane="bottomLeft" activeCell="L88" sqref="L88"/>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8" width="16.7109375" bestFit="1" customWidth="1"/>
    <col min="9" max="9" width="15.570312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53" t="s">
        <v>4</v>
      </c>
      <c r="B1" s="53"/>
      <c r="C1" s="53"/>
      <c r="D1" s="53"/>
      <c r="E1" s="53"/>
      <c r="F1" s="53"/>
      <c r="G1" s="53"/>
      <c r="H1" s="53"/>
      <c r="I1" s="53"/>
      <c r="J1" s="53"/>
      <c r="L1" s="7"/>
      <c r="M1" s="7"/>
      <c r="N1" s="7"/>
      <c r="O1" s="7"/>
      <c r="P1" s="7"/>
      <c r="Q1" s="30"/>
    </row>
    <row r="2" spans="1:39" ht="23.25" x14ac:dyDescent="0.35">
      <c r="A2" s="54">
        <v>46054</v>
      </c>
      <c r="B2" s="54"/>
      <c r="C2" s="54"/>
      <c r="D2" s="54"/>
      <c r="E2" s="54"/>
      <c r="F2" s="54"/>
      <c r="G2" s="54"/>
      <c r="H2" s="54"/>
      <c r="I2" s="54"/>
      <c r="J2" s="54"/>
      <c r="L2" s="8"/>
      <c r="M2" s="8"/>
      <c r="N2" s="8"/>
      <c r="O2" s="8"/>
      <c r="P2" s="8"/>
      <c r="Q2" s="29"/>
    </row>
    <row r="3" spans="1:39" ht="23.25" x14ac:dyDescent="0.35">
      <c r="A3" s="54" t="s">
        <v>14</v>
      </c>
      <c r="B3" s="54"/>
      <c r="C3" s="54"/>
      <c r="D3" s="54"/>
      <c r="E3" s="54"/>
      <c r="F3" s="54"/>
      <c r="G3" s="54"/>
      <c r="H3" s="54"/>
      <c r="I3" s="54"/>
      <c r="J3" s="54"/>
    </row>
    <row r="4" spans="1:39" x14ac:dyDescent="0.25">
      <c r="A4" s="55" t="s">
        <v>2</v>
      </c>
      <c r="B4" s="17" t="s">
        <v>3</v>
      </c>
      <c r="C4" s="18"/>
      <c r="D4" s="18"/>
      <c r="E4" s="18"/>
      <c r="F4" s="18" t="s">
        <v>18</v>
      </c>
      <c r="G4" s="18" t="s">
        <v>17</v>
      </c>
      <c r="H4" s="18"/>
      <c r="I4" s="18" t="s">
        <v>16</v>
      </c>
      <c r="J4" s="18" t="s">
        <v>9</v>
      </c>
    </row>
    <row r="5" spans="1:39" ht="15" customHeight="1" x14ac:dyDescent="0.25">
      <c r="A5" s="56"/>
      <c r="B5" s="17" t="s">
        <v>15</v>
      </c>
      <c r="C5" s="31" t="s">
        <v>6</v>
      </c>
      <c r="D5" s="31" t="s">
        <v>0</v>
      </c>
      <c r="E5" s="31" t="s">
        <v>7</v>
      </c>
      <c r="F5" s="31" t="s">
        <v>21</v>
      </c>
      <c r="G5" s="31" t="s">
        <v>29</v>
      </c>
      <c r="H5" s="31" t="s">
        <v>1</v>
      </c>
      <c r="I5" s="31" t="s">
        <v>19</v>
      </c>
      <c r="J5" s="31" t="s">
        <v>20</v>
      </c>
    </row>
    <row r="6" spans="1:39" x14ac:dyDescent="0.25">
      <c r="A6" s="49" t="s">
        <v>11</v>
      </c>
      <c r="B6" s="21">
        <f>+B16</f>
        <v>46054</v>
      </c>
      <c r="C6" s="22">
        <v>344364.9</v>
      </c>
      <c r="D6" s="22">
        <v>294224.89</v>
      </c>
      <c r="E6" s="23">
        <f t="shared" ref="E6:E33" si="0">IF(C6=0,"N/A",+(C6-D6)/C6)</f>
        <v>0.14560139549646323</v>
      </c>
      <c r="F6" s="22">
        <v>0</v>
      </c>
      <c r="G6" s="22">
        <v>860.91225000000009</v>
      </c>
      <c r="H6" s="22">
        <v>49279.097750000008</v>
      </c>
      <c r="I6" s="22">
        <v>7391.864662500001</v>
      </c>
      <c r="J6" s="22">
        <v>145.9</v>
      </c>
    </row>
    <row r="7" spans="1:39" x14ac:dyDescent="0.25">
      <c r="A7" s="49"/>
      <c r="B7" s="24" t="s">
        <v>15</v>
      </c>
      <c r="C7" s="22">
        <v>3691420.06</v>
      </c>
      <c r="D7" s="22">
        <v>3323429.16</v>
      </c>
      <c r="E7" s="23">
        <f t="shared" si="0"/>
        <v>9.9688167160255373E-2</v>
      </c>
      <c r="F7" s="22">
        <v>0</v>
      </c>
      <c r="G7" s="22">
        <v>9218.0101499999982</v>
      </c>
      <c r="H7" s="22">
        <v>358772.88984999986</v>
      </c>
      <c r="I7" s="22">
        <v>53815.933477499995</v>
      </c>
      <c r="J7" s="22">
        <v>12069.15</v>
      </c>
      <c r="Y7" s="5"/>
      <c r="Z7" s="5"/>
      <c r="AA7" s="5"/>
      <c r="AB7" s="5"/>
      <c r="AC7" s="5"/>
      <c r="AD7" s="5"/>
      <c r="AE7" s="5"/>
      <c r="AF7" s="5"/>
      <c r="AG7" s="5"/>
      <c r="AH7" s="5"/>
      <c r="AI7" s="5"/>
      <c r="AJ7" s="5"/>
      <c r="AK7" s="5"/>
      <c r="AL7" s="5"/>
      <c r="AM7" s="5"/>
    </row>
    <row r="8" spans="1:39" x14ac:dyDescent="0.25">
      <c r="A8" s="59" t="s">
        <v>45</v>
      </c>
      <c r="B8" s="25">
        <f>+B26</f>
        <v>46054</v>
      </c>
      <c r="C8" s="26">
        <v>0</v>
      </c>
      <c r="D8" s="26">
        <v>1436.67</v>
      </c>
      <c r="E8" s="27" t="str">
        <f t="shared" ref="E8:E9" si="1">IF(C8=0,"N/A",+(C8-D8)/C8)</f>
        <v>N/A</v>
      </c>
      <c r="F8" s="26">
        <v>0</v>
      </c>
      <c r="G8" s="26">
        <v>0</v>
      </c>
      <c r="H8" s="26">
        <v>0</v>
      </c>
      <c r="I8" s="26">
        <v>0</v>
      </c>
      <c r="J8" s="26">
        <v>1167.93</v>
      </c>
      <c r="Y8" s="5"/>
      <c r="Z8" s="5"/>
      <c r="AA8" s="5"/>
      <c r="AB8" s="5"/>
      <c r="AC8" s="5"/>
      <c r="AD8" s="5"/>
      <c r="AE8" s="5"/>
      <c r="AF8" s="5"/>
      <c r="AG8" s="5"/>
      <c r="AH8" s="5"/>
      <c r="AI8" s="5"/>
      <c r="AJ8" s="5"/>
      <c r="AK8" s="5"/>
      <c r="AL8" s="5"/>
      <c r="AM8" s="5"/>
    </row>
    <row r="9" spans="1:39" x14ac:dyDescent="0.25">
      <c r="A9" s="59"/>
      <c r="B9" s="28" t="s">
        <v>15</v>
      </c>
      <c r="C9" s="26">
        <v>1602653.57</v>
      </c>
      <c r="D9" s="26">
        <v>1594534.06</v>
      </c>
      <c r="E9" s="27">
        <f t="shared" si="1"/>
        <v>5.0662914007049004E-3</v>
      </c>
      <c r="F9" s="26">
        <v>0</v>
      </c>
      <c r="G9" s="26">
        <v>3996.6339249999996</v>
      </c>
      <c r="H9" s="26">
        <v>52915.226074999999</v>
      </c>
      <c r="I9" s="26">
        <v>7937.2847362500006</v>
      </c>
      <c r="J9" s="26">
        <v>13320.820000000002</v>
      </c>
      <c r="Y9" s="5"/>
      <c r="Z9" s="5"/>
      <c r="AA9" s="5"/>
      <c r="AB9" s="5"/>
      <c r="AC9" s="5"/>
      <c r="AD9" s="5"/>
      <c r="AE9" s="5"/>
      <c r="AF9" s="5"/>
      <c r="AG9" s="5"/>
      <c r="AH9" s="5"/>
      <c r="AI9" s="5"/>
      <c r="AJ9" s="5"/>
      <c r="AK9" s="5"/>
      <c r="AL9" s="5"/>
      <c r="AM9" s="5"/>
    </row>
    <row r="10" spans="1:39" x14ac:dyDescent="0.25">
      <c r="A10" s="49" t="s">
        <v>60</v>
      </c>
      <c r="B10" s="21">
        <f>+B28</f>
        <v>46054</v>
      </c>
      <c r="C10" s="22">
        <v>0</v>
      </c>
      <c r="D10" s="22">
        <v>0</v>
      </c>
      <c r="E10" s="23" t="str">
        <f t="shared" ref="E10:E11" si="2">IF(C10=0,"N/A",+(C10-D10)/C10)</f>
        <v>N/A</v>
      </c>
      <c r="F10" s="22">
        <v>0</v>
      </c>
      <c r="G10" s="22">
        <v>0</v>
      </c>
      <c r="H10" s="22">
        <v>0</v>
      </c>
      <c r="I10" s="22">
        <v>0</v>
      </c>
      <c r="J10" s="22">
        <v>0</v>
      </c>
      <c r="Y10" s="5"/>
      <c r="Z10" s="5"/>
      <c r="AA10" s="5"/>
      <c r="AB10" s="5"/>
      <c r="AC10" s="5"/>
      <c r="AD10" s="5"/>
      <c r="AE10" s="5"/>
      <c r="AF10" s="5"/>
      <c r="AG10" s="5"/>
      <c r="AH10" s="5"/>
      <c r="AI10" s="5"/>
      <c r="AJ10" s="5"/>
      <c r="AK10" s="5"/>
      <c r="AL10" s="5"/>
      <c r="AM10" s="5"/>
    </row>
    <row r="11" spans="1:39" x14ac:dyDescent="0.25">
      <c r="A11" s="49"/>
      <c r="B11" s="24" t="s">
        <v>15</v>
      </c>
      <c r="C11" s="22">
        <v>69774.990000000005</v>
      </c>
      <c r="D11" s="22">
        <v>74386.61</v>
      </c>
      <c r="E11" s="23">
        <f t="shared" si="2"/>
        <v>-6.609273609354864E-2</v>
      </c>
      <c r="F11" s="22">
        <v>900</v>
      </c>
      <c r="G11" s="22">
        <v>174.43747500000001</v>
      </c>
      <c r="H11" s="22">
        <v>159.97252500000559</v>
      </c>
      <c r="I11" s="22">
        <v>23.996445000000858</v>
      </c>
      <c r="J11" s="22">
        <v>0</v>
      </c>
      <c r="Y11" s="5"/>
      <c r="Z11" s="5"/>
      <c r="AA11" s="5"/>
      <c r="AB11" s="5"/>
      <c r="AC11" s="5"/>
      <c r="AD11" s="5"/>
      <c r="AE11" s="5"/>
      <c r="AF11" s="5"/>
      <c r="AG11" s="5"/>
      <c r="AH11" s="5"/>
      <c r="AI11" s="5"/>
      <c r="AJ11" s="5"/>
      <c r="AK11" s="5"/>
      <c r="AL11" s="5"/>
      <c r="AM11" s="5"/>
    </row>
    <row r="12" spans="1:39" x14ac:dyDescent="0.25">
      <c r="A12" s="50" t="s">
        <v>47</v>
      </c>
      <c r="B12" s="25">
        <f>+B28</f>
        <v>46054</v>
      </c>
      <c r="C12" s="26">
        <v>0</v>
      </c>
      <c r="D12" s="26">
        <v>0</v>
      </c>
      <c r="E12" s="27" t="str">
        <f t="shared" ref="E12:E13" si="3">IF(C12=0,"N/A",+(C12-D12)/C12)</f>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50"/>
      <c r="B13" s="28" t="s">
        <v>15</v>
      </c>
      <c r="C13" s="26">
        <v>0</v>
      </c>
      <c r="D13" s="26">
        <v>3644.5699999999997</v>
      </c>
      <c r="E13" s="27" t="str">
        <f t="shared" si="3"/>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f>+B32</f>
        <v>46054</v>
      </c>
      <c r="C14" s="22">
        <v>61691.94</v>
      </c>
      <c r="D14" s="22">
        <v>61256.800000000003</v>
      </c>
      <c r="E14" s="23">
        <f t="shared" si="0"/>
        <v>7.0534335603646015E-3</v>
      </c>
      <c r="F14" s="22">
        <v>0</v>
      </c>
      <c r="G14" s="22">
        <v>154.22985</v>
      </c>
      <c r="H14" s="22">
        <v>280.91014999999942</v>
      </c>
      <c r="I14" s="22">
        <v>42.136522499999913</v>
      </c>
      <c r="J14" s="22">
        <v>1164.6099999999999</v>
      </c>
      <c r="Y14" s="5"/>
      <c r="Z14" s="5"/>
      <c r="AA14" s="5"/>
      <c r="AB14" s="5"/>
      <c r="AC14" s="5"/>
      <c r="AD14" s="5"/>
      <c r="AE14" s="5"/>
      <c r="AF14" s="5"/>
      <c r="AG14" s="5"/>
      <c r="AH14" s="5"/>
      <c r="AI14" s="5"/>
      <c r="AJ14" s="5"/>
      <c r="AK14" s="5"/>
      <c r="AL14" s="5"/>
      <c r="AM14" s="5"/>
    </row>
    <row r="15" spans="1:39" x14ac:dyDescent="0.25">
      <c r="A15" s="49"/>
      <c r="B15" s="24" t="s">
        <v>15</v>
      </c>
      <c r="C15" s="22">
        <v>1290803.95</v>
      </c>
      <c r="D15" s="22">
        <v>1138392.69</v>
      </c>
      <c r="E15" s="23">
        <f t="shared" si="0"/>
        <v>0.11807467741325088</v>
      </c>
      <c r="F15" s="22">
        <v>0</v>
      </c>
      <c r="G15" s="22">
        <v>3227.0098749999997</v>
      </c>
      <c r="H15" s="22">
        <v>149184.25012500002</v>
      </c>
      <c r="I15" s="22">
        <v>22377.637721249997</v>
      </c>
      <c r="J15" s="22">
        <v>10458.92</v>
      </c>
      <c r="Y15" s="5"/>
      <c r="Z15" s="5"/>
      <c r="AA15" s="5"/>
      <c r="AB15" s="5"/>
      <c r="AC15" s="5"/>
      <c r="AD15" s="5"/>
      <c r="AE15" s="5"/>
      <c r="AF15" s="5"/>
      <c r="AG15" s="5"/>
      <c r="AH15" s="5"/>
      <c r="AI15" s="5"/>
      <c r="AJ15" s="5"/>
      <c r="AK15" s="5"/>
      <c r="AL15" s="5"/>
      <c r="AM15" s="5"/>
    </row>
    <row r="16" spans="1:39" x14ac:dyDescent="0.25">
      <c r="A16" s="50" t="s">
        <v>33</v>
      </c>
      <c r="B16" s="25">
        <f>+B30</f>
        <v>46054</v>
      </c>
      <c r="C16" s="26">
        <v>958924.04</v>
      </c>
      <c r="D16" s="26">
        <v>947177.94</v>
      </c>
      <c r="E16" s="27">
        <f t="shared" si="0"/>
        <v>1.2249249690309248E-2</v>
      </c>
      <c r="F16" s="26">
        <v>0</v>
      </c>
      <c r="G16" s="26">
        <v>2397.3101000000001</v>
      </c>
      <c r="H16" s="26">
        <v>9348.7899000000925</v>
      </c>
      <c r="I16" s="26">
        <v>1402.3184850000139</v>
      </c>
      <c r="J16" s="26">
        <v>2151.0100000000002</v>
      </c>
    </row>
    <row r="17" spans="1:39" x14ac:dyDescent="0.25">
      <c r="A17" s="50"/>
      <c r="B17" s="28" t="s">
        <v>15</v>
      </c>
      <c r="C17" s="26">
        <v>6421124.8399999999</v>
      </c>
      <c r="D17" s="26">
        <v>5600088.9499999993</v>
      </c>
      <c r="E17" s="27">
        <f t="shared" si="0"/>
        <v>0.12786480725081192</v>
      </c>
      <c r="F17" s="26">
        <v>0</v>
      </c>
      <c r="G17" s="26">
        <v>16052.812100000001</v>
      </c>
      <c r="H17" s="26">
        <v>804983.07790000062</v>
      </c>
      <c r="I17" s="26">
        <v>120747.461685</v>
      </c>
      <c r="J17" s="26">
        <v>33503.979999999996</v>
      </c>
      <c r="Y17" s="5"/>
      <c r="Z17" s="5"/>
      <c r="AA17" s="5"/>
      <c r="AB17" s="5"/>
      <c r="AC17" s="5"/>
      <c r="AD17" s="5"/>
      <c r="AE17" s="5"/>
      <c r="AF17" s="5"/>
      <c r="AG17" s="5"/>
      <c r="AH17" s="5"/>
      <c r="AI17" s="5"/>
      <c r="AJ17" s="5"/>
      <c r="AK17" s="5"/>
      <c r="AL17" s="5"/>
      <c r="AM17" s="5"/>
    </row>
    <row r="18" spans="1:39" x14ac:dyDescent="0.25">
      <c r="A18" s="49" t="s">
        <v>34</v>
      </c>
      <c r="B18" s="21">
        <f>+B20</f>
        <v>46054</v>
      </c>
      <c r="C18" s="22">
        <v>753835.21</v>
      </c>
      <c r="D18" s="22">
        <v>664582.65</v>
      </c>
      <c r="E18" s="23">
        <f t="shared" si="0"/>
        <v>0.11839797188565912</v>
      </c>
      <c r="F18" s="22">
        <v>0</v>
      </c>
      <c r="G18" s="22">
        <v>2025.9980250000001</v>
      </c>
      <c r="H18" s="22">
        <v>87226.561974999931</v>
      </c>
      <c r="I18" s="22">
        <v>13083.98429624999</v>
      </c>
      <c r="J18" s="22">
        <v>3989.39</v>
      </c>
    </row>
    <row r="19" spans="1:39" x14ac:dyDescent="0.25">
      <c r="A19" s="49"/>
      <c r="B19" s="24" t="s">
        <v>15</v>
      </c>
      <c r="C19" s="22">
        <v>6913386.4099999992</v>
      </c>
      <c r="D19" s="22">
        <v>6077824.1500000004</v>
      </c>
      <c r="E19" s="23">
        <f t="shared" si="0"/>
        <v>0.12086150121615999</v>
      </c>
      <c r="F19" s="22">
        <v>0</v>
      </c>
      <c r="G19" s="22">
        <v>17435.991025000003</v>
      </c>
      <c r="H19" s="22">
        <v>818126.26897499885</v>
      </c>
      <c r="I19" s="22">
        <v>122718.94034624999</v>
      </c>
      <c r="J19" s="22">
        <v>44054.25</v>
      </c>
      <c r="Y19" s="5"/>
      <c r="Z19" s="5"/>
      <c r="AA19" s="5"/>
      <c r="AB19" s="5"/>
      <c r="AC19" s="5"/>
      <c r="AD19" s="5"/>
      <c r="AE19" s="5"/>
      <c r="AF19" s="5"/>
      <c r="AG19" s="5"/>
      <c r="AH19" s="5"/>
      <c r="AI19" s="5"/>
      <c r="AJ19" s="5"/>
      <c r="AK19" s="5"/>
      <c r="AL19" s="5"/>
      <c r="AM19" s="5"/>
    </row>
    <row r="20" spans="1:39" x14ac:dyDescent="0.25">
      <c r="A20" s="50" t="s">
        <v>35</v>
      </c>
      <c r="B20" s="25">
        <f>+B28</f>
        <v>46054</v>
      </c>
      <c r="C20" s="26">
        <v>2526176.5</v>
      </c>
      <c r="D20" s="26">
        <v>2310137.5</v>
      </c>
      <c r="E20" s="27">
        <f t="shared" si="0"/>
        <v>8.5520152689251921E-2</v>
      </c>
      <c r="F20" s="26">
        <v>8630</v>
      </c>
      <c r="G20" s="26">
        <v>6259.86625</v>
      </c>
      <c r="H20" s="26">
        <v>201149.13375000001</v>
      </c>
      <c r="I20" s="26">
        <v>30172.370062499998</v>
      </c>
      <c r="J20" s="26">
        <v>4781.25</v>
      </c>
    </row>
    <row r="21" spans="1:39" x14ac:dyDescent="0.25">
      <c r="A21" s="50"/>
      <c r="B21" s="28" t="s">
        <v>15</v>
      </c>
      <c r="C21" s="26">
        <v>25384506.5</v>
      </c>
      <c r="D21" s="26">
        <v>22141702.649999999</v>
      </c>
      <c r="E21" s="27">
        <f t="shared" si="0"/>
        <v>0.12774736629211214</v>
      </c>
      <c r="F21" s="26">
        <v>102455</v>
      </c>
      <c r="G21" s="26">
        <v>61905.90875000001</v>
      </c>
      <c r="H21" s="26">
        <v>3078442.9412500015</v>
      </c>
      <c r="I21" s="26">
        <v>461766.44118750002</v>
      </c>
      <c r="J21" s="26">
        <v>154562.25</v>
      </c>
      <c r="Y21" s="5"/>
      <c r="Z21" s="5"/>
      <c r="AA21" s="5"/>
      <c r="AB21" s="5"/>
      <c r="AC21" s="5"/>
      <c r="AD21" s="5"/>
      <c r="AE21" s="5"/>
      <c r="AF21" s="5"/>
      <c r="AG21" s="5"/>
      <c r="AH21" s="5"/>
      <c r="AI21" s="5"/>
      <c r="AJ21" s="5"/>
      <c r="AK21" s="5"/>
      <c r="AL21" s="5"/>
      <c r="AM21" s="5"/>
    </row>
    <row r="22" spans="1:39" x14ac:dyDescent="0.25">
      <c r="A22" s="51" t="s">
        <v>55</v>
      </c>
      <c r="B22" s="21">
        <f>+B14</f>
        <v>46054</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2"/>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7" t="s">
        <v>56</v>
      </c>
      <c r="B24" s="25">
        <f>+B16</f>
        <v>46054</v>
      </c>
      <c r="C24" s="26">
        <v>150809.29999999999</v>
      </c>
      <c r="D24" s="26">
        <v>150667.20000000001</v>
      </c>
      <c r="E24" s="27">
        <f t="shared" ref="E24:E25" si="4">IF(C24=0,"N/A",+(C24-D24)/C24)</f>
        <v>9.4224958275104201E-4</v>
      </c>
      <c r="F24" s="26">
        <v>0</v>
      </c>
      <c r="G24" s="26">
        <v>386.40324999999996</v>
      </c>
      <c r="H24" s="26">
        <v>0</v>
      </c>
      <c r="I24" s="26">
        <v>0</v>
      </c>
      <c r="J24" s="26">
        <v>233.7</v>
      </c>
      <c r="Y24" s="5"/>
      <c r="Z24" s="5"/>
      <c r="AA24" s="5"/>
      <c r="AB24" s="5"/>
      <c r="AC24" s="5"/>
      <c r="AD24" s="5"/>
      <c r="AE24" s="5"/>
      <c r="AF24" s="5"/>
      <c r="AG24" s="5"/>
      <c r="AH24" s="5"/>
      <c r="AI24" s="5"/>
      <c r="AJ24" s="5"/>
      <c r="AK24" s="5"/>
      <c r="AL24" s="5"/>
      <c r="AM24" s="5"/>
    </row>
    <row r="25" spans="1:39" x14ac:dyDescent="0.25">
      <c r="A25" s="58"/>
      <c r="B25" s="28" t="s">
        <v>15</v>
      </c>
      <c r="C25" s="26">
        <v>1916014.84</v>
      </c>
      <c r="D25" s="26">
        <v>1620039.3</v>
      </c>
      <c r="E25" s="27">
        <f t="shared" si="4"/>
        <v>0.15447455511357105</v>
      </c>
      <c r="F25" s="26">
        <v>0</v>
      </c>
      <c r="G25" s="26">
        <v>4765.0071000000007</v>
      </c>
      <c r="H25" s="26">
        <v>297140.73290000006</v>
      </c>
      <c r="I25" s="26">
        <v>44571.110422500009</v>
      </c>
      <c r="J25" s="26">
        <v>5996.59</v>
      </c>
      <c r="Y25" s="5"/>
      <c r="Z25" s="5"/>
      <c r="AA25" s="5"/>
      <c r="AB25" s="5"/>
      <c r="AC25" s="5"/>
      <c r="AD25" s="5"/>
      <c r="AE25" s="5"/>
      <c r="AF25" s="5"/>
      <c r="AG25" s="5"/>
      <c r="AH25" s="5"/>
      <c r="AI25" s="5"/>
      <c r="AJ25" s="5"/>
      <c r="AK25" s="5"/>
      <c r="AL25" s="5"/>
      <c r="AM25" s="5"/>
    </row>
    <row r="26" spans="1:39" x14ac:dyDescent="0.25">
      <c r="A26" s="49" t="s">
        <v>32</v>
      </c>
      <c r="B26" s="21">
        <f>+B16</f>
        <v>46054</v>
      </c>
      <c r="C26" s="22">
        <v>210196.84</v>
      </c>
      <c r="D26" s="22">
        <v>165139.07999999999</v>
      </c>
      <c r="E26" s="23">
        <f t="shared" ref="E26:E27" si="5">IF(C26=0,"N/A",+(C26-D26)/C26)</f>
        <v>0.2143598352858207</v>
      </c>
      <c r="F26" s="22">
        <v>0</v>
      </c>
      <c r="G26" s="22">
        <v>525.24210000000005</v>
      </c>
      <c r="H26" s="22">
        <v>44532.517900000006</v>
      </c>
      <c r="I26" s="22">
        <v>6679.8776850000004</v>
      </c>
      <c r="J26" s="22">
        <v>429.41999999999996</v>
      </c>
      <c r="AF26" s="5"/>
      <c r="AG26" s="5"/>
      <c r="AH26" s="5"/>
      <c r="AI26" s="5"/>
      <c r="AJ26" s="5"/>
      <c r="AK26" s="5"/>
      <c r="AL26" s="5"/>
      <c r="AM26" s="5"/>
    </row>
    <row r="27" spans="1:39" x14ac:dyDescent="0.25">
      <c r="A27" s="49"/>
      <c r="B27" s="24" t="s">
        <v>15</v>
      </c>
      <c r="C27" s="22">
        <v>2114909.84</v>
      </c>
      <c r="D27" s="22">
        <v>1689064.5699999998</v>
      </c>
      <c r="E27" s="23">
        <f t="shared" si="5"/>
        <v>0.20135386480588696</v>
      </c>
      <c r="F27" s="22">
        <v>0</v>
      </c>
      <c r="G27" s="22">
        <v>5158.0346000000009</v>
      </c>
      <c r="H27" s="22">
        <v>420687.23540000001</v>
      </c>
      <c r="I27" s="22">
        <v>63103.085310000024</v>
      </c>
      <c r="J27" s="22">
        <v>14390.44</v>
      </c>
      <c r="Y27" s="5"/>
      <c r="Z27" s="5"/>
      <c r="AA27" s="5"/>
      <c r="AB27" s="5"/>
      <c r="AC27" s="5"/>
      <c r="AD27" s="5"/>
      <c r="AE27" s="5"/>
      <c r="AF27" s="5"/>
      <c r="AG27" s="5"/>
      <c r="AH27" s="5"/>
      <c r="AI27" s="5"/>
      <c r="AJ27" s="5"/>
      <c r="AK27" s="5"/>
      <c r="AL27" s="5"/>
      <c r="AM27" s="5"/>
    </row>
    <row r="28" spans="1:39" x14ac:dyDescent="0.25">
      <c r="A28" s="50" t="s">
        <v>13</v>
      </c>
      <c r="B28" s="25">
        <f>+A2</f>
        <v>46054</v>
      </c>
      <c r="C28" s="26">
        <v>3189603.2</v>
      </c>
      <c r="D28" s="26">
        <v>3079739.85</v>
      </c>
      <c r="E28" s="27">
        <f t="shared" si="0"/>
        <v>3.4444206100620947E-2</v>
      </c>
      <c r="F28" s="26">
        <v>0</v>
      </c>
      <c r="G28" s="26">
        <v>7974.0080000000007</v>
      </c>
      <c r="H28" s="26">
        <v>101889.34200000009</v>
      </c>
      <c r="I28" s="26">
        <v>15283.401300000012</v>
      </c>
      <c r="J28" s="26">
        <v>14719.05</v>
      </c>
    </row>
    <row r="29" spans="1:39" x14ac:dyDescent="0.25">
      <c r="A29" s="50"/>
      <c r="B29" s="28" t="s">
        <v>15</v>
      </c>
      <c r="C29" s="26">
        <v>24306111.16</v>
      </c>
      <c r="D29" s="26">
        <v>21459672.000000004</v>
      </c>
      <c r="E29" s="27">
        <f t="shared" si="0"/>
        <v>0.11710796273672586</v>
      </c>
      <c r="F29" s="26">
        <v>0</v>
      </c>
      <c r="G29" s="26">
        <v>60765.277900000001</v>
      </c>
      <c r="H29" s="26">
        <v>2785673.8820999963</v>
      </c>
      <c r="I29" s="26">
        <v>417851.08231500007</v>
      </c>
      <c r="J29" s="26">
        <v>125357.14999999998</v>
      </c>
      <c r="Y29" s="5"/>
      <c r="Z29" s="5"/>
      <c r="AA29" s="5"/>
      <c r="AB29" s="5"/>
      <c r="AC29" s="5"/>
      <c r="AD29" s="5"/>
      <c r="AE29" s="5"/>
      <c r="AF29" s="6"/>
      <c r="AG29" s="6"/>
      <c r="AH29" s="6"/>
      <c r="AI29" s="6"/>
      <c r="AJ29" s="6"/>
      <c r="AK29" s="6"/>
      <c r="AL29" s="6"/>
      <c r="AM29" s="6"/>
    </row>
    <row r="30" spans="1:39" x14ac:dyDescent="0.25">
      <c r="A30" s="49" t="s">
        <v>5</v>
      </c>
      <c r="B30" s="21">
        <f>+B18</f>
        <v>46054</v>
      </c>
      <c r="C30" s="22">
        <v>460492.79999999999</v>
      </c>
      <c r="D30" s="22">
        <v>422501.05</v>
      </c>
      <c r="E30" s="23">
        <f t="shared" si="0"/>
        <v>8.2502375715754944E-2</v>
      </c>
      <c r="F30" s="22">
        <v>0</v>
      </c>
      <c r="G30" s="22">
        <v>1151.232</v>
      </c>
      <c r="H30" s="22">
        <v>36840.517999999996</v>
      </c>
      <c r="I30" s="22">
        <v>5526.0776999999989</v>
      </c>
      <c r="J30" s="22">
        <v>699.16000000000008</v>
      </c>
    </row>
    <row r="31" spans="1:39" x14ac:dyDescent="0.25">
      <c r="A31" s="49"/>
      <c r="B31" s="24" t="s">
        <v>15</v>
      </c>
      <c r="C31" s="22">
        <v>5699504.1499999994</v>
      </c>
      <c r="D31" s="22">
        <v>4873208.5</v>
      </c>
      <c r="E31" s="23">
        <f t="shared" si="0"/>
        <v>0.1449767608292731</v>
      </c>
      <c r="F31" s="22">
        <v>0</v>
      </c>
      <c r="G31" s="22">
        <v>14248.760375</v>
      </c>
      <c r="H31" s="22">
        <v>812046.88962499949</v>
      </c>
      <c r="I31" s="22">
        <v>121807.03344374998</v>
      </c>
      <c r="J31" s="22">
        <v>31329.01</v>
      </c>
      <c r="Y31" s="5"/>
      <c r="Z31" s="5"/>
      <c r="AA31" s="5"/>
      <c r="AB31" s="5"/>
      <c r="AC31" s="5"/>
      <c r="AD31" s="5"/>
      <c r="AE31" s="5"/>
      <c r="AF31" s="5"/>
      <c r="AG31" s="5"/>
      <c r="AH31" s="5"/>
      <c r="AI31" s="5"/>
      <c r="AJ31" s="5"/>
      <c r="AK31" s="5"/>
      <c r="AL31" s="5"/>
      <c r="AM31" s="5"/>
    </row>
    <row r="32" spans="1:39" x14ac:dyDescent="0.25">
      <c r="A32" s="50" t="s">
        <v>12</v>
      </c>
      <c r="B32" s="25">
        <f>+B6</f>
        <v>46054</v>
      </c>
      <c r="C32" s="26">
        <v>153775.04999999999</v>
      </c>
      <c r="D32" s="26">
        <v>164304.34</v>
      </c>
      <c r="E32" s="27">
        <f t="shared" si="0"/>
        <v>-6.847203106095566E-2</v>
      </c>
      <c r="F32" s="26">
        <v>0</v>
      </c>
      <c r="G32" s="26">
        <v>384.43762499999997</v>
      </c>
      <c r="H32" s="26">
        <v>2.3749999909341568E-3</v>
      </c>
      <c r="I32" s="26">
        <v>3.562499986401235E-4</v>
      </c>
      <c r="J32" s="26">
        <v>220.82999999999998</v>
      </c>
    </row>
    <row r="33" spans="1:39" x14ac:dyDescent="0.25">
      <c r="A33" s="50"/>
      <c r="B33" s="28" t="s">
        <v>15</v>
      </c>
      <c r="C33" s="26">
        <v>2739538.29</v>
      </c>
      <c r="D33" s="26">
        <v>2586959.0599999996</v>
      </c>
      <c r="E33" s="27">
        <f t="shared" si="0"/>
        <v>5.5695235418666278E-2</v>
      </c>
      <c r="F33" s="26">
        <v>0</v>
      </c>
      <c r="G33" s="26">
        <v>6848.8457249999992</v>
      </c>
      <c r="H33" s="26">
        <v>164281.76427500046</v>
      </c>
      <c r="I33" s="26">
        <v>24642.265364999992</v>
      </c>
      <c r="J33" s="26">
        <v>11267.850000000002</v>
      </c>
      <c r="Y33" s="5"/>
      <c r="Z33" s="5"/>
      <c r="AA33" s="5"/>
      <c r="AB33" s="5"/>
      <c r="AC33" s="5"/>
      <c r="AD33" s="5"/>
      <c r="AE33" s="5"/>
      <c r="AF33" s="5"/>
      <c r="AG33" s="5"/>
      <c r="AH33" s="5"/>
      <c r="AI33" s="5"/>
      <c r="AJ33" s="5"/>
      <c r="AK33" s="5"/>
      <c r="AL33" s="5"/>
      <c r="AM33" s="5"/>
    </row>
    <row r="34" spans="1:39" x14ac:dyDescent="0.25">
      <c r="A34" s="49" t="s">
        <v>46</v>
      </c>
      <c r="B34" s="21">
        <f>+B30</f>
        <v>46054</v>
      </c>
      <c r="C34" s="22">
        <v>171380.75</v>
      </c>
      <c r="D34" s="22">
        <v>183109.5</v>
      </c>
      <c r="E34" s="23">
        <f t="shared" ref="E34:E35" si="6">IF(C34=0,"N/A",+(C34-D34)/C34)</f>
        <v>-6.8436799348818342E-2</v>
      </c>
      <c r="F34" s="22">
        <v>0</v>
      </c>
      <c r="G34" s="22">
        <v>408.20187500000003</v>
      </c>
      <c r="H34" s="22">
        <v>0</v>
      </c>
      <c r="I34" s="22">
        <v>0</v>
      </c>
      <c r="J34" s="22">
        <v>3223</v>
      </c>
      <c r="Y34" s="5"/>
      <c r="Z34" s="5"/>
      <c r="AA34" s="5"/>
      <c r="AB34" s="5"/>
      <c r="AC34" s="5"/>
      <c r="AD34" s="5"/>
      <c r="AE34" s="5"/>
      <c r="AF34" s="5"/>
      <c r="AG34" s="5"/>
      <c r="AH34" s="5"/>
      <c r="AI34" s="5"/>
      <c r="AJ34" s="5"/>
      <c r="AK34" s="5"/>
      <c r="AL34" s="5"/>
      <c r="AM34" s="5"/>
    </row>
    <row r="35" spans="1:39" x14ac:dyDescent="0.25">
      <c r="A35" s="49"/>
      <c r="B35" s="24" t="s">
        <v>15</v>
      </c>
      <c r="C35" s="22">
        <v>2826712</v>
      </c>
      <c r="D35" s="22">
        <v>2527805.25</v>
      </c>
      <c r="E35" s="23">
        <f t="shared" si="6"/>
        <v>0.10574361661180906</v>
      </c>
      <c r="F35" s="22">
        <v>0</v>
      </c>
      <c r="G35" s="22">
        <v>7026.53</v>
      </c>
      <c r="H35" s="22">
        <v>304017.17</v>
      </c>
      <c r="I35" s="22">
        <v>45602.575781250001</v>
      </c>
      <c r="J35" s="22">
        <v>14160</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60" t="s">
        <v>48</v>
      </c>
      <c r="B37" s="16">
        <f>+B28</f>
        <v>46054</v>
      </c>
      <c r="C37" s="19">
        <f>+C28+C20+C18+C30+C16+C6+C32+C14+C22+C26+C8+C34+C12+C24+C10</f>
        <v>8981250.5300000012</v>
      </c>
      <c r="D37" s="19">
        <f>+D28+D20+D18+D30+D16+D6+D32+D14+D22+D26+D8+D34+D12+D24+D10</f>
        <v>8444277.4699999988</v>
      </c>
      <c r="E37" s="11">
        <f t="shared" ref="E37" si="7">+(C37-D37)/C37</f>
        <v>5.9788228622100613E-2</v>
      </c>
      <c r="F37" s="19">
        <f t="shared" ref="F37:J38" si="8">+F28+F20+F18+F30+F16+F6+F32+F14+F22+F26+F8+F34+F12+F24+F10</f>
        <v>8630</v>
      </c>
      <c r="G37" s="19">
        <f t="shared" si="8"/>
        <v>22527.841324999998</v>
      </c>
      <c r="H37" s="19">
        <f t="shared" si="8"/>
        <v>530546.87380000018</v>
      </c>
      <c r="I37" s="19">
        <f t="shared" si="8"/>
        <v>79582.031070000012</v>
      </c>
      <c r="J37" s="19">
        <f t="shared" si="8"/>
        <v>32925.25</v>
      </c>
      <c r="Y37" s="5"/>
      <c r="Z37" s="5"/>
      <c r="AA37" s="5"/>
      <c r="AB37" s="5"/>
      <c r="AC37" s="5"/>
      <c r="AD37" s="5"/>
      <c r="AE37" s="5"/>
    </row>
    <row r="38" spans="1:39" x14ac:dyDescent="0.25">
      <c r="A38" s="60"/>
      <c r="B38" s="17" t="str">
        <f>+B33</f>
        <v>FYTD</v>
      </c>
      <c r="C38" s="19">
        <f>+C29+C21+C19+C31+C17+C7+C33+C15+C23+C27+C9+C35+C13+C25+C11</f>
        <v>84976460.599999994</v>
      </c>
      <c r="D38" s="19">
        <f>+D29+D21+D19+D31+D17+D7+D33+D15+D23+D27+D9+D35+D13+D25+D11</f>
        <v>74711051.519999981</v>
      </c>
      <c r="E38" s="11">
        <f t="shared" ref="E38" si="9">+(C38-D38)/C38</f>
        <v>0.12080297305298703</v>
      </c>
      <c r="F38" s="19">
        <f t="shared" si="8"/>
        <v>103355</v>
      </c>
      <c r="G38" s="19">
        <f t="shared" si="8"/>
        <v>210823.25900000002</v>
      </c>
      <c r="H38" s="19">
        <f t="shared" si="8"/>
        <v>10046432.300999997</v>
      </c>
      <c r="I38" s="19">
        <f t="shared" si="8"/>
        <v>1506964.8482362498</v>
      </c>
      <c r="J38" s="19">
        <f t="shared" si="8"/>
        <v>473985.83999999997</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53" t="s">
        <v>4</v>
      </c>
      <c r="B43" s="53"/>
      <c r="C43" s="53"/>
      <c r="D43" s="53"/>
      <c r="E43" s="53"/>
      <c r="F43" s="53"/>
      <c r="G43" s="53"/>
      <c r="H43" s="53"/>
      <c r="I43" s="53"/>
      <c r="J43" s="53"/>
    </row>
    <row r="44" spans="1:39" ht="23.25" x14ac:dyDescent="0.35">
      <c r="A44" s="54">
        <f>+A2</f>
        <v>46054</v>
      </c>
      <c r="B44" s="54"/>
      <c r="C44" s="54"/>
      <c r="D44" s="54"/>
      <c r="E44" s="54"/>
      <c r="F44" s="54"/>
      <c r="G44" s="54"/>
      <c r="H44" s="54"/>
      <c r="I44" s="54"/>
      <c r="J44" s="54"/>
    </row>
    <row r="45" spans="1:39" ht="23.25" x14ac:dyDescent="0.35">
      <c r="A45" s="54" t="s">
        <v>25</v>
      </c>
      <c r="B45" s="54"/>
      <c r="C45" s="54"/>
      <c r="D45" s="54"/>
      <c r="E45" s="54"/>
      <c r="F45" s="54"/>
      <c r="G45" s="54"/>
      <c r="H45" s="54"/>
      <c r="I45" s="54"/>
      <c r="J45" s="54"/>
    </row>
    <row r="46" spans="1:39" x14ac:dyDescent="0.25">
      <c r="A46" s="55" t="s">
        <v>2</v>
      </c>
      <c r="B46" s="17" t="s">
        <v>3</v>
      </c>
      <c r="C46" s="18"/>
      <c r="D46" s="18"/>
      <c r="E46" s="18"/>
      <c r="F46" s="18" t="s">
        <v>18</v>
      </c>
      <c r="G46" s="18" t="s">
        <v>17</v>
      </c>
      <c r="H46" s="18"/>
      <c r="I46" s="18" t="s">
        <v>16</v>
      </c>
      <c r="J46" s="18" t="s">
        <v>9</v>
      </c>
    </row>
    <row r="47" spans="1:39" x14ac:dyDescent="0.25">
      <c r="A47" s="56"/>
      <c r="B47" s="17" t="s">
        <v>15</v>
      </c>
      <c r="C47" s="31" t="s">
        <v>6</v>
      </c>
      <c r="D47" s="31" t="s">
        <v>0</v>
      </c>
      <c r="E47" s="31" t="s">
        <v>7</v>
      </c>
      <c r="F47" s="31" t="s">
        <v>21</v>
      </c>
      <c r="G47" s="31" t="s">
        <v>29</v>
      </c>
      <c r="H47" s="31" t="s">
        <v>1</v>
      </c>
      <c r="I47" s="31" t="s">
        <v>19</v>
      </c>
      <c r="J47" s="31" t="s">
        <v>20</v>
      </c>
    </row>
    <row r="48" spans="1:39" x14ac:dyDescent="0.25">
      <c r="A48" s="49" t="s">
        <v>52</v>
      </c>
      <c r="B48" s="21">
        <f>+B50</f>
        <v>46054</v>
      </c>
      <c r="C48" s="22">
        <v>1984356.5</v>
      </c>
      <c r="D48" s="22">
        <v>1788226.36</v>
      </c>
      <c r="E48" s="23">
        <f t="shared" ref="E48:E49" si="10">IF(C48=0,"N/A",+(C48-D48)/C48)</f>
        <v>9.8838157357309483E-2</v>
      </c>
      <c r="F48" s="22">
        <v>48688.959999999999</v>
      </c>
      <c r="G48" s="22">
        <v>4960.8912499999997</v>
      </c>
      <c r="H48" s="22">
        <v>142480.28874999992</v>
      </c>
      <c r="I48" s="22">
        <v>28496.057749999985</v>
      </c>
      <c r="J48" s="22">
        <v>0</v>
      </c>
    </row>
    <row r="49" spans="1:13" x14ac:dyDescent="0.25">
      <c r="A49" s="49"/>
      <c r="B49" s="24" t="s">
        <v>15</v>
      </c>
      <c r="C49" s="22">
        <v>27504729.609999999</v>
      </c>
      <c r="D49" s="22">
        <v>25263249.330000002</v>
      </c>
      <c r="E49" s="23">
        <f t="shared" si="10"/>
        <v>8.149435794435346E-2</v>
      </c>
      <c r="F49" s="22">
        <v>601729.15</v>
      </c>
      <c r="G49" s="22">
        <v>68761.824025000009</v>
      </c>
      <c r="H49" s="22">
        <v>1570989.3059749976</v>
      </c>
      <c r="I49" s="22">
        <v>314197.86119500012</v>
      </c>
      <c r="J49" s="22">
        <v>0</v>
      </c>
    </row>
    <row r="50" spans="1:13" x14ac:dyDescent="0.25">
      <c r="A50" s="59" t="s">
        <v>23</v>
      </c>
      <c r="B50" s="15">
        <f>+B52</f>
        <v>46054</v>
      </c>
      <c r="C50" s="14">
        <v>38706228.75</v>
      </c>
      <c r="D50" s="14">
        <v>35899196.969999999</v>
      </c>
      <c r="E50" s="27">
        <f t="shared" ref="E50:E75" si="11">IF(C50=0,"N/A",+(C50-D50)/C50)</f>
        <v>7.2521448631184482E-2</v>
      </c>
      <c r="F50" s="14">
        <v>1176403.57</v>
      </c>
      <c r="G50" s="26">
        <v>93660.122950000004</v>
      </c>
      <c r="H50" s="14">
        <v>1536968.0870500011</v>
      </c>
      <c r="I50" s="14">
        <v>307393.61741000024</v>
      </c>
      <c r="J50" s="14">
        <v>0</v>
      </c>
      <c r="M50" s="13"/>
    </row>
    <row r="51" spans="1:13" x14ac:dyDescent="0.25">
      <c r="A51" s="59"/>
      <c r="B51" s="10" t="s">
        <v>15</v>
      </c>
      <c r="C51" s="14">
        <v>346888567.29000002</v>
      </c>
      <c r="D51" s="14">
        <v>312078246.73000002</v>
      </c>
      <c r="E51" s="27">
        <f t="shared" si="11"/>
        <v>0.1003501523038044</v>
      </c>
      <c r="F51" s="14">
        <v>2787751.9000000004</v>
      </c>
      <c r="G51" s="26">
        <v>836747.42247500003</v>
      </c>
      <c r="H51" s="14">
        <v>31185821.237525005</v>
      </c>
      <c r="I51" s="14">
        <v>6237164.2475049999</v>
      </c>
      <c r="J51" s="14">
        <v>0</v>
      </c>
    </row>
    <row r="52" spans="1:13" x14ac:dyDescent="0.25">
      <c r="A52" s="49" t="s">
        <v>39</v>
      </c>
      <c r="B52" s="21">
        <f>+A44</f>
        <v>46054</v>
      </c>
      <c r="C52" s="22">
        <v>7604516.2300000004</v>
      </c>
      <c r="D52" s="22">
        <v>7174262.9199999999</v>
      </c>
      <c r="E52" s="23">
        <f t="shared" si="11"/>
        <v>5.6578656286200138E-2</v>
      </c>
      <c r="F52" s="22">
        <v>120736.55</v>
      </c>
      <c r="G52" s="22">
        <v>19011.290575000003</v>
      </c>
      <c r="H52" s="22">
        <v>290505.46942500054</v>
      </c>
      <c r="I52" s="22">
        <v>58101.093885000111</v>
      </c>
      <c r="J52" s="22">
        <v>0</v>
      </c>
    </row>
    <row r="53" spans="1:13" x14ac:dyDescent="0.25">
      <c r="A53" s="49"/>
      <c r="B53" s="24" t="s">
        <v>15</v>
      </c>
      <c r="C53" s="22">
        <v>62123033.530000001</v>
      </c>
      <c r="D53" s="22">
        <v>56799105.870000005</v>
      </c>
      <c r="E53" s="23">
        <f t="shared" si="11"/>
        <v>8.5699737399800413E-2</v>
      </c>
      <c r="F53" s="22">
        <v>512387.64999999997</v>
      </c>
      <c r="G53" s="22">
        <v>155307.58382500001</v>
      </c>
      <c r="H53" s="22">
        <v>4656232.4261749964</v>
      </c>
      <c r="I53" s="22">
        <v>931246.48523500038</v>
      </c>
      <c r="J53" s="22">
        <v>0</v>
      </c>
    </row>
    <row r="54" spans="1:13" x14ac:dyDescent="0.25">
      <c r="A54" s="62" t="s">
        <v>24</v>
      </c>
      <c r="B54" s="15">
        <f>+B58</f>
        <v>46054</v>
      </c>
      <c r="C54" s="14">
        <v>18916716.449999999</v>
      </c>
      <c r="D54" s="14">
        <v>17489632.23</v>
      </c>
      <c r="E54" s="27">
        <f t="shared" si="11"/>
        <v>7.544037696880522E-2</v>
      </c>
      <c r="F54" s="14">
        <v>425606.25</v>
      </c>
      <c r="G54" s="26">
        <v>46353.6855</v>
      </c>
      <c r="H54" s="14">
        <v>955124.28449999879</v>
      </c>
      <c r="I54" s="14">
        <v>191024.85689999978</v>
      </c>
      <c r="J54" s="14">
        <v>0</v>
      </c>
    </row>
    <row r="55" spans="1:13" x14ac:dyDescent="0.25">
      <c r="A55" s="63"/>
      <c r="B55" s="10" t="s">
        <v>15</v>
      </c>
      <c r="C55" s="14">
        <v>183209159.86999997</v>
      </c>
      <c r="D55" s="14">
        <v>168418730</v>
      </c>
      <c r="E55" s="27">
        <f t="shared" si="11"/>
        <v>8.0729751069732777E-2</v>
      </c>
      <c r="F55" s="14">
        <v>930188.67999999993</v>
      </c>
      <c r="G55" s="26">
        <v>448021.99977499997</v>
      </c>
      <c r="H55" s="14">
        <v>13412219.190224975</v>
      </c>
      <c r="I55" s="14">
        <v>2682443.8380449992</v>
      </c>
      <c r="J55" s="14">
        <v>43.69</v>
      </c>
    </row>
    <row r="56" spans="1:13" x14ac:dyDescent="0.25">
      <c r="A56" s="51" t="s">
        <v>43</v>
      </c>
      <c r="B56" s="21">
        <f>+B62</f>
        <v>46054</v>
      </c>
      <c r="C56" s="22">
        <v>379177.33</v>
      </c>
      <c r="D56" s="22">
        <v>372352.01</v>
      </c>
      <c r="E56" s="23">
        <f t="shared" ref="E56:E57" si="12">IF(C56=0,"N/A",+(C56-D56)/C56)</f>
        <v>1.8000337731161317E-2</v>
      </c>
      <c r="F56" s="22">
        <v>0</v>
      </c>
      <c r="G56" s="22">
        <v>947.94332500000007</v>
      </c>
      <c r="H56" s="22">
        <v>5877.3766750000068</v>
      </c>
      <c r="I56" s="22">
        <v>1175.4753350000015</v>
      </c>
      <c r="J56" s="22">
        <v>0</v>
      </c>
    </row>
    <row r="57" spans="1:13" x14ac:dyDescent="0.25">
      <c r="A57" s="52"/>
      <c r="B57" s="24" t="s">
        <v>15</v>
      </c>
      <c r="C57" s="22">
        <v>3932283.3800000004</v>
      </c>
      <c r="D57" s="22">
        <v>3599024.38</v>
      </c>
      <c r="E57" s="23">
        <f t="shared" si="12"/>
        <v>8.4749487205065172E-2</v>
      </c>
      <c r="F57" s="22">
        <v>0</v>
      </c>
      <c r="G57" s="22">
        <v>9830.7084500000001</v>
      </c>
      <c r="H57" s="22">
        <v>323428.29155000049</v>
      </c>
      <c r="I57" s="22">
        <v>64685.658310000021</v>
      </c>
      <c r="J57" s="22">
        <v>51.74</v>
      </c>
    </row>
    <row r="58" spans="1:13" x14ac:dyDescent="0.25">
      <c r="A58" s="62" t="s">
        <v>36</v>
      </c>
      <c r="B58" s="15">
        <f>+B50</f>
        <v>46054</v>
      </c>
      <c r="C58" s="14">
        <v>157786113.91999999</v>
      </c>
      <c r="D58" s="14">
        <v>143353392.86000001</v>
      </c>
      <c r="E58" s="27">
        <f t="shared" si="11"/>
        <v>9.1470159834962331E-2</v>
      </c>
      <c r="F58" s="14">
        <v>4023475.55</v>
      </c>
      <c r="G58" s="26">
        <v>384430</v>
      </c>
      <c r="H58" s="14">
        <v>10024815.509999972</v>
      </c>
      <c r="I58" s="14">
        <v>2004963.1019999944</v>
      </c>
      <c r="J58" s="14">
        <v>0</v>
      </c>
    </row>
    <row r="59" spans="1:13" x14ac:dyDescent="0.25">
      <c r="A59" s="63"/>
      <c r="B59" s="10" t="s">
        <v>15</v>
      </c>
      <c r="C59" s="14">
        <v>1425402188.5200002</v>
      </c>
      <c r="D59" s="14">
        <v>1274755251.8200002</v>
      </c>
      <c r="E59" s="27">
        <f t="shared" si="11"/>
        <v>0.1056873196304106</v>
      </c>
      <c r="F59" s="14">
        <v>12270008.699999999</v>
      </c>
      <c r="G59" s="26">
        <v>3469839</v>
      </c>
      <c r="H59" s="14">
        <v>134907089.00000006</v>
      </c>
      <c r="I59" s="14">
        <v>26981417.799999993</v>
      </c>
      <c r="J59" s="14">
        <v>15690.25</v>
      </c>
    </row>
    <row r="60" spans="1:13" x14ac:dyDescent="0.25">
      <c r="A60" s="51" t="s">
        <v>44</v>
      </c>
      <c r="B60" s="21">
        <f>+B66</f>
        <v>46054</v>
      </c>
      <c r="C60" s="22">
        <v>1398850.41</v>
      </c>
      <c r="D60" s="22">
        <v>1274291.76</v>
      </c>
      <c r="E60" s="23">
        <f t="shared" si="11"/>
        <v>8.9043581150324652E-2</v>
      </c>
      <c r="F60" s="22">
        <v>9934.5400000000009</v>
      </c>
      <c r="G60" s="22">
        <v>3497.126025</v>
      </c>
      <c r="H60" s="22">
        <v>111126.98397499989</v>
      </c>
      <c r="I60" s="22">
        <v>22225.396794999979</v>
      </c>
      <c r="J60" s="22">
        <v>0</v>
      </c>
    </row>
    <row r="61" spans="1:13" x14ac:dyDescent="0.25">
      <c r="A61" s="52"/>
      <c r="B61" s="24" t="s">
        <v>15</v>
      </c>
      <c r="C61" s="22">
        <v>8798941.6199999992</v>
      </c>
      <c r="D61" s="22">
        <v>8136165.419999999</v>
      </c>
      <c r="E61" s="23">
        <f t="shared" si="11"/>
        <v>7.5324536588981278E-2</v>
      </c>
      <c r="F61" s="22">
        <v>89437.57</v>
      </c>
      <c r="G61" s="22">
        <v>21997.354050000002</v>
      </c>
      <c r="H61" s="22">
        <v>551341.27595000016</v>
      </c>
      <c r="I61" s="22">
        <v>110268.25519</v>
      </c>
      <c r="J61" s="22">
        <v>0</v>
      </c>
    </row>
    <row r="62" spans="1:13" x14ac:dyDescent="0.25">
      <c r="A62" s="59" t="s">
        <v>38</v>
      </c>
      <c r="B62" s="15">
        <f>+B64</f>
        <v>46054</v>
      </c>
      <c r="C62" s="14">
        <v>11754062.5</v>
      </c>
      <c r="D62" s="14">
        <v>10892244.27</v>
      </c>
      <c r="E62" s="27">
        <f t="shared" si="11"/>
        <v>7.3320882035466495E-2</v>
      </c>
      <c r="F62" s="14">
        <v>252366.39</v>
      </c>
      <c r="G62" s="26">
        <v>29385.15625</v>
      </c>
      <c r="H62" s="14">
        <v>580066.68375000043</v>
      </c>
      <c r="I62" s="14">
        <v>116013.33675000009</v>
      </c>
      <c r="J62" s="14">
        <v>0</v>
      </c>
    </row>
    <row r="63" spans="1:13" x14ac:dyDescent="0.25">
      <c r="A63" s="59"/>
      <c r="B63" s="10" t="s">
        <v>15</v>
      </c>
      <c r="C63" s="14">
        <v>109099687.87</v>
      </c>
      <c r="D63" s="14">
        <v>97889822.569999993</v>
      </c>
      <c r="E63" s="27">
        <f t="shared" si="11"/>
        <v>0.10274883016491632</v>
      </c>
      <c r="F63" s="14">
        <v>575062.06000000006</v>
      </c>
      <c r="G63" s="26">
        <v>270871.09867500007</v>
      </c>
      <c r="H63" s="14">
        <v>10363932.14132501</v>
      </c>
      <c r="I63" s="14">
        <v>2072786.4282650005</v>
      </c>
      <c r="J63" s="14">
        <v>0</v>
      </c>
    </row>
    <row r="64" spans="1:13" x14ac:dyDescent="0.25">
      <c r="A64" s="51" t="s">
        <v>37</v>
      </c>
      <c r="B64" s="21">
        <f>+B54</f>
        <v>46054</v>
      </c>
      <c r="C64" s="22">
        <v>200556876.84999999</v>
      </c>
      <c r="D64" s="22">
        <v>175281380.11000001</v>
      </c>
      <c r="E64" s="23">
        <f t="shared" si="11"/>
        <v>0.12602657728313135</v>
      </c>
      <c r="F64" s="22">
        <v>6226067.6100000003</v>
      </c>
      <c r="G64" s="22">
        <v>485827.02309999993</v>
      </c>
      <c r="H64" s="22">
        <v>18563602.10689998</v>
      </c>
      <c r="I64" s="22">
        <v>3712720.4213799965</v>
      </c>
      <c r="J64" s="22">
        <v>20951.68</v>
      </c>
    </row>
    <row r="65" spans="1:11" x14ac:dyDescent="0.25">
      <c r="A65" s="52"/>
      <c r="B65" s="24" t="s">
        <v>15</v>
      </c>
      <c r="C65" s="22">
        <v>1895016083.25</v>
      </c>
      <c r="D65" s="22">
        <v>1635613624.46</v>
      </c>
      <c r="E65" s="23">
        <f t="shared" si="11"/>
        <v>0.13688667926507422</v>
      </c>
      <c r="F65" s="22">
        <v>30095929.18</v>
      </c>
      <c r="G65" s="22">
        <v>4546001.9299250003</v>
      </c>
      <c r="H65" s="22">
        <v>224760527.68007496</v>
      </c>
      <c r="I65" s="22">
        <v>44952105.536014996</v>
      </c>
      <c r="J65" s="22">
        <v>249992.16</v>
      </c>
    </row>
    <row r="66" spans="1:11" x14ac:dyDescent="0.25">
      <c r="A66" s="59" t="s">
        <v>40</v>
      </c>
      <c r="B66" s="15">
        <f>+A44</f>
        <v>46054</v>
      </c>
      <c r="C66" s="14">
        <v>0</v>
      </c>
      <c r="D66" s="14">
        <v>0</v>
      </c>
      <c r="E66" s="27" t="str">
        <f t="shared" ref="E66:E67" si="13">IF(C66=0,"N/A",+(C66-D66)/C66)</f>
        <v>N/A</v>
      </c>
      <c r="F66" s="14">
        <v>0</v>
      </c>
      <c r="G66" s="26">
        <v>0</v>
      </c>
      <c r="H66" s="14">
        <v>0</v>
      </c>
      <c r="I66" s="14">
        <v>0</v>
      </c>
      <c r="J66" s="14">
        <v>0</v>
      </c>
    </row>
    <row r="67" spans="1:11" x14ac:dyDescent="0.25">
      <c r="A67" s="59"/>
      <c r="B67" s="10" t="s">
        <v>15</v>
      </c>
      <c r="C67" s="14">
        <v>0</v>
      </c>
      <c r="D67" s="14">
        <v>0</v>
      </c>
      <c r="E67" s="27" t="str">
        <f t="shared" si="13"/>
        <v>N/A</v>
      </c>
      <c r="F67" s="14">
        <v>0</v>
      </c>
      <c r="G67" s="26">
        <v>0</v>
      </c>
      <c r="H67" s="14">
        <v>0</v>
      </c>
      <c r="I67" s="14">
        <v>0</v>
      </c>
      <c r="J67" s="14">
        <v>0</v>
      </c>
    </row>
    <row r="68" spans="1:11" x14ac:dyDescent="0.25">
      <c r="A68" s="51" t="s">
        <v>42</v>
      </c>
      <c r="B68" s="21">
        <f>+B72</f>
        <v>46054</v>
      </c>
      <c r="C68" s="22">
        <v>39001418.259999998</v>
      </c>
      <c r="D68" s="22">
        <v>36412728.590000004</v>
      </c>
      <c r="E68" s="23">
        <f t="shared" ref="E68:E71" si="14">IF(C68=0,"N/A",+(C68-D68)/C68)</f>
        <v>6.6374244463180562E-2</v>
      </c>
      <c r="F68" s="22">
        <v>0</v>
      </c>
      <c r="G68" s="22">
        <v>95687.28</v>
      </c>
      <c r="H68" s="22">
        <v>2493002.3899999945</v>
      </c>
      <c r="I68" s="22">
        <v>498600.47799999896</v>
      </c>
      <c r="J68" s="22">
        <v>2420.2800000000002</v>
      </c>
    </row>
    <row r="69" spans="1:11" x14ac:dyDescent="0.25">
      <c r="A69" s="52"/>
      <c r="B69" s="24" t="s">
        <v>15</v>
      </c>
      <c r="C69" s="22">
        <v>310433635.85999995</v>
      </c>
      <c r="D69" s="22">
        <v>281797838.32000005</v>
      </c>
      <c r="E69" s="23">
        <f t="shared" si="14"/>
        <v>9.2244506497079895E-2</v>
      </c>
      <c r="F69" s="22">
        <v>0</v>
      </c>
      <c r="G69" s="22">
        <v>753153.04</v>
      </c>
      <c r="H69" s="22">
        <v>27882644.499999903</v>
      </c>
      <c r="I69" s="22">
        <v>5576528.8999999985</v>
      </c>
      <c r="J69" s="22">
        <v>12695.390000000001</v>
      </c>
    </row>
    <row r="70" spans="1:11" x14ac:dyDescent="0.25">
      <c r="A70" s="59" t="s">
        <v>58</v>
      </c>
      <c r="B70" s="15">
        <f>+B60</f>
        <v>46054</v>
      </c>
      <c r="C70" s="14">
        <v>27858684.079999998</v>
      </c>
      <c r="D70" s="14">
        <v>25559962.43</v>
      </c>
      <c r="E70" s="27">
        <f t="shared" si="14"/>
        <v>8.2513647931069065E-2</v>
      </c>
      <c r="F70" s="14">
        <v>797025.88</v>
      </c>
      <c r="G70" s="26">
        <v>67655.06</v>
      </c>
      <c r="H70" s="14">
        <v>1434040.7099999986</v>
      </c>
      <c r="I70" s="14">
        <v>286808.1419999997</v>
      </c>
      <c r="J70" s="14">
        <v>0</v>
      </c>
    </row>
    <row r="71" spans="1:11" x14ac:dyDescent="0.25">
      <c r="A71" s="59"/>
      <c r="B71" s="10" t="s">
        <v>15</v>
      </c>
      <c r="C71" s="14">
        <v>210593609.53999996</v>
      </c>
      <c r="D71" s="14">
        <v>180888651.65000001</v>
      </c>
      <c r="E71" s="27">
        <f t="shared" si="14"/>
        <v>0.14105346289891965</v>
      </c>
      <c r="F71" s="14">
        <v>2485498.23</v>
      </c>
      <c r="G71" s="26">
        <v>443442.18999999994</v>
      </c>
      <c r="H71" s="14">
        <v>26776017.469999954</v>
      </c>
      <c r="I71" s="14">
        <v>5355203.4940000009</v>
      </c>
      <c r="J71" s="14">
        <v>0</v>
      </c>
    </row>
    <row r="72" spans="1:11" ht="15" hidden="1" customHeight="1" x14ac:dyDescent="0.25">
      <c r="A72" s="67" t="s">
        <v>59</v>
      </c>
      <c r="B72" s="35">
        <f>+B62</f>
        <v>46054</v>
      </c>
      <c r="C72" s="36">
        <v>0</v>
      </c>
      <c r="D72" s="36">
        <v>0</v>
      </c>
      <c r="E72" s="37" t="str">
        <f t="shared" si="11"/>
        <v>N/A</v>
      </c>
      <c r="F72" s="36">
        <v>0</v>
      </c>
      <c r="G72" s="36">
        <v>0</v>
      </c>
      <c r="H72" s="36">
        <v>0</v>
      </c>
      <c r="I72" s="36">
        <v>0</v>
      </c>
      <c r="J72" s="36">
        <v>0</v>
      </c>
    </row>
    <row r="73" spans="1:11" hidden="1" x14ac:dyDescent="0.25">
      <c r="A73" s="67"/>
      <c r="B73" s="38" t="s">
        <v>15</v>
      </c>
      <c r="C73" s="36">
        <v>0</v>
      </c>
      <c r="D73" s="36">
        <v>0</v>
      </c>
      <c r="E73" s="37" t="str">
        <f t="shared" si="11"/>
        <v>N/A</v>
      </c>
      <c r="F73" s="36">
        <v>0</v>
      </c>
      <c r="G73" s="36">
        <v>0</v>
      </c>
      <c r="H73" s="36">
        <v>0</v>
      </c>
      <c r="I73" s="36">
        <v>0</v>
      </c>
      <c r="J73" s="36">
        <v>0</v>
      </c>
    </row>
    <row r="74" spans="1:11" hidden="1" x14ac:dyDescent="0.25">
      <c r="A74" s="57" t="s">
        <v>41</v>
      </c>
      <c r="B74" s="25">
        <f>+B66</f>
        <v>46054</v>
      </c>
      <c r="C74" s="26">
        <v>0</v>
      </c>
      <c r="D74" s="26">
        <v>0</v>
      </c>
      <c r="E74" s="27" t="str">
        <f t="shared" si="11"/>
        <v>N/A</v>
      </c>
      <c r="F74" s="26">
        <v>0</v>
      </c>
      <c r="G74" s="26">
        <v>0</v>
      </c>
      <c r="H74" s="26">
        <v>0</v>
      </c>
      <c r="I74" s="26">
        <v>0</v>
      </c>
      <c r="J74" s="26">
        <v>0</v>
      </c>
    </row>
    <row r="75" spans="1:11" hidden="1" x14ac:dyDescent="0.25">
      <c r="A75" s="58"/>
      <c r="B75" s="28" t="s">
        <v>15</v>
      </c>
      <c r="C75" s="26">
        <v>0</v>
      </c>
      <c r="D75" s="26">
        <v>0</v>
      </c>
      <c r="E75" s="27" t="str">
        <f t="shared" si="11"/>
        <v>N/A</v>
      </c>
      <c r="F75" s="26">
        <v>0</v>
      </c>
      <c r="G75" s="26">
        <v>0</v>
      </c>
      <c r="H75" s="26">
        <v>0</v>
      </c>
      <c r="I75" s="26">
        <v>0</v>
      </c>
      <c r="J75" s="26">
        <v>0</v>
      </c>
    </row>
    <row r="76" spans="1:11" x14ac:dyDescent="0.25">
      <c r="A76" s="67" t="s">
        <v>51</v>
      </c>
      <c r="B76" s="35">
        <f>+B66</f>
        <v>46054</v>
      </c>
      <c r="C76" s="36">
        <v>726875.54</v>
      </c>
      <c r="D76" s="36">
        <v>652481.17000000004</v>
      </c>
      <c r="E76" s="37">
        <f t="shared" ref="E76:E77" si="15">IF(C76=0,"N/A",+(C76-D76)/C76)</f>
        <v>0.10234815440343473</v>
      </c>
      <c r="F76" s="36">
        <v>13401.23</v>
      </c>
      <c r="G76" s="36">
        <v>1817.1888500000002</v>
      </c>
      <c r="H76" s="36">
        <v>59175.951150000001</v>
      </c>
      <c r="I76" s="36">
        <v>11835.19023</v>
      </c>
      <c r="J76" s="36">
        <v>0</v>
      </c>
    </row>
    <row r="77" spans="1:11" x14ac:dyDescent="0.25">
      <c r="A77" s="67"/>
      <c r="B77" s="38" t="s">
        <v>15</v>
      </c>
      <c r="C77" s="36">
        <v>5853663.9000000004</v>
      </c>
      <c r="D77" s="36">
        <v>5410086.3100000005</v>
      </c>
      <c r="E77" s="37">
        <f t="shared" si="15"/>
        <v>7.5777768860285921E-2</v>
      </c>
      <c r="F77" s="36">
        <v>93012.89</v>
      </c>
      <c r="G77" s="36">
        <v>14634.159750000001</v>
      </c>
      <c r="H77" s="36">
        <v>335930.54024999985</v>
      </c>
      <c r="I77" s="36">
        <v>67186.108049999981</v>
      </c>
      <c r="J77" s="36">
        <v>2287.19</v>
      </c>
    </row>
    <row r="78" spans="1:11" ht="5.25" customHeight="1" x14ac:dyDescent="0.25">
      <c r="A78" s="9"/>
      <c r="B78" s="9"/>
      <c r="C78" s="10"/>
      <c r="D78" s="10"/>
      <c r="E78" s="11"/>
      <c r="F78" s="10"/>
      <c r="G78" s="10"/>
      <c r="H78" s="10"/>
      <c r="I78" s="10"/>
      <c r="J78" s="10"/>
    </row>
    <row r="79" spans="1:11" x14ac:dyDescent="0.25">
      <c r="A79" s="60" t="s">
        <v>49</v>
      </c>
      <c r="B79" s="16">
        <f>+B72</f>
        <v>46054</v>
      </c>
      <c r="C79" s="19">
        <f>+C50+C52+C54+C58+C62+C64+C72+C66+C74+C68+C56+C60+C76+C48+C70</f>
        <v>506673876.81999999</v>
      </c>
      <c r="D79" s="19">
        <f>+D50+D52+D54+D58+D62+D64+D72+D66+D74+D68+D56+D60+D76+D48+D70</f>
        <v>456150151.68000007</v>
      </c>
      <c r="E79" s="11">
        <f>IF(C79=0,"N/A",+(C79-D79)/C79)</f>
        <v>9.9716459544151495E-2</v>
      </c>
      <c r="F79" s="19">
        <f t="shared" ref="F79:J80" si="16">+F50+F52+F54+F58+F62+F64+F72+F66+F74+F68+F56+F60+F76+F48+F70</f>
        <v>13093706.530000001</v>
      </c>
      <c r="G79" s="19">
        <f t="shared" si="16"/>
        <v>1233232.767825</v>
      </c>
      <c r="H79" s="19">
        <f t="shared" si="16"/>
        <v>36196785.842174955</v>
      </c>
      <c r="I79" s="19">
        <f t="shared" si="16"/>
        <v>7239357.1684349906</v>
      </c>
      <c r="J79" s="19">
        <f t="shared" si="16"/>
        <v>23371.96</v>
      </c>
      <c r="K79" s="34"/>
    </row>
    <row r="80" spans="1:11" x14ac:dyDescent="0.25">
      <c r="A80" s="60"/>
      <c r="B80" s="17" t="str">
        <f>+B73</f>
        <v>FYTD</v>
      </c>
      <c r="C80" s="19">
        <f>+C51+C53+C55+C59+C63+C65+C73+C67+C75+C69+C57+C61+C77+C49+C71</f>
        <v>4588855584.2399998</v>
      </c>
      <c r="D80" s="19">
        <f>+D51+D53+D55+D59+D63+D65+D73+D67+D75+D69+D57+D61+D77+D49+D71</f>
        <v>4050649796.8600001</v>
      </c>
      <c r="E80" s="11">
        <f>IF(C80=0,"N/A",+(C80-D80)/C80)</f>
        <v>0.11728540536956919</v>
      </c>
      <c r="F80" s="19">
        <f t="shared" si="16"/>
        <v>50441006.009999998</v>
      </c>
      <c r="G80" s="19">
        <f t="shared" si="16"/>
        <v>11038608.31095</v>
      </c>
      <c r="H80" s="19">
        <f t="shared" si="16"/>
        <v>476726173.0590499</v>
      </c>
      <c r="I80" s="19">
        <f t="shared" si="16"/>
        <v>95345234.611809984</v>
      </c>
      <c r="J80" s="19">
        <f t="shared" si="16"/>
        <v>280760.42</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4" t="s">
        <v>26</v>
      </c>
      <c r="B86" s="54"/>
      <c r="C86" s="54"/>
      <c r="D86" s="54"/>
      <c r="E86" s="54"/>
      <c r="F86" s="54"/>
      <c r="G86" s="54"/>
      <c r="H86" s="54"/>
      <c r="I86" s="54"/>
      <c r="J86" s="54"/>
    </row>
    <row r="87" spans="1:10" ht="23.25" x14ac:dyDescent="0.35">
      <c r="A87" s="54">
        <f>+A2</f>
        <v>46054</v>
      </c>
      <c r="B87" s="54"/>
      <c r="C87" s="54"/>
      <c r="D87" s="54"/>
      <c r="E87" s="54"/>
      <c r="F87" s="54"/>
      <c r="G87" s="54"/>
      <c r="H87" s="54"/>
      <c r="I87" s="54"/>
      <c r="J87" s="54"/>
    </row>
    <row r="88" spans="1:10" x14ac:dyDescent="0.25">
      <c r="A88" s="55" t="s">
        <v>2</v>
      </c>
      <c r="B88" s="17" t="s">
        <v>3</v>
      </c>
      <c r="C88" s="18"/>
      <c r="D88" s="18"/>
      <c r="E88" s="18"/>
      <c r="F88" s="18" t="s">
        <v>18</v>
      </c>
      <c r="G88" s="18" t="s">
        <v>17</v>
      </c>
      <c r="H88" s="18"/>
      <c r="I88" s="18" t="s">
        <v>16</v>
      </c>
      <c r="J88" s="18" t="s">
        <v>9</v>
      </c>
    </row>
    <row r="89" spans="1:10" x14ac:dyDescent="0.25">
      <c r="A89" s="56"/>
      <c r="B89" s="17" t="s">
        <v>15</v>
      </c>
      <c r="C89" s="33" t="s">
        <v>6</v>
      </c>
      <c r="D89" s="33" t="s">
        <v>0</v>
      </c>
      <c r="E89" s="33" t="s">
        <v>7</v>
      </c>
      <c r="F89" s="33" t="s">
        <v>21</v>
      </c>
      <c r="G89" s="33" t="s">
        <v>29</v>
      </c>
      <c r="H89" s="33" t="s">
        <v>1</v>
      </c>
      <c r="I89" s="33" t="s">
        <v>19</v>
      </c>
      <c r="J89" s="33" t="s">
        <v>20</v>
      </c>
    </row>
    <row r="90" spans="1:10" x14ac:dyDescent="0.25">
      <c r="A90" s="60" t="s">
        <v>27</v>
      </c>
      <c r="B90" s="16">
        <f>+B79</f>
        <v>46054</v>
      </c>
      <c r="C90" s="19">
        <f>+C79+C37</f>
        <v>515655127.35000002</v>
      </c>
      <c r="D90" s="19">
        <f>+D79+D37</f>
        <v>464594429.1500001</v>
      </c>
      <c r="E90" s="11">
        <f t="shared" ref="E90:E91" si="17">+(C90-D90)/C90</f>
        <v>9.9021022950757098E-2</v>
      </c>
      <c r="F90" s="19">
        <f t="shared" ref="F90:J91" si="18">+F79+F37</f>
        <v>13102336.530000001</v>
      </c>
      <c r="G90" s="19">
        <f t="shared" si="18"/>
        <v>1255760.6091499999</v>
      </c>
      <c r="H90" s="19">
        <f t="shared" si="18"/>
        <v>36727332.715974957</v>
      </c>
      <c r="I90" s="19">
        <f t="shared" si="18"/>
        <v>7318939.1995049901</v>
      </c>
      <c r="J90" s="19">
        <f t="shared" si="18"/>
        <v>56297.21</v>
      </c>
    </row>
    <row r="91" spans="1:10" x14ac:dyDescent="0.25">
      <c r="A91" s="60"/>
      <c r="B91" s="16" t="str">
        <f>+B80</f>
        <v>FYTD</v>
      </c>
      <c r="C91" s="19">
        <f>+C80+C38</f>
        <v>4673832044.8400002</v>
      </c>
      <c r="D91" s="19">
        <f>+D80+D38</f>
        <v>4125360848.3800001</v>
      </c>
      <c r="E91" s="11">
        <f t="shared" si="17"/>
        <v>0.11734935941173212</v>
      </c>
      <c r="F91" s="19">
        <f t="shared" si="18"/>
        <v>50544361.009999998</v>
      </c>
      <c r="G91" s="19">
        <f t="shared" si="18"/>
        <v>11249431.569949999</v>
      </c>
      <c r="H91" s="19">
        <f t="shared" si="18"/>
        <v>486772605.3600499</v>
      </c>
      <c r="I91" s="19">
        <f t="shared" si="18"/>
        <v>96852199.460046232</v>
      </c>
      <c r="J91" s="19">
        <f t="shared" si="18"/>
        <v>754746.26</v>
      </c>
    </row>
    <row r="92" spans="1:10" x14ac:dyDescent="0.25">
      <c r="A92" s="61" t="s">
        <v>78</v>
      </c>
      <c r="B92" s="61"/>
      <c r="C92" s="61"/>
      <c r="D92" s="61"/>
      <c r="E92" s="61"/>
      <c r="F92" s="61"/>
      <c r="G92" s="61"/>
      <c r="H92" s="61"/>
      <c r="I92" s="61"/>
      <c r="J92" s="61"/>
    </row>
    <row r="93" spans="1:10" x14ac:dyDescent="0.25">
      <c r="A93" s="20"/>
      <c r="B93" s="20"/>
      <c r="C93" s="20"/>
      <c r="D93" s="20"/>
      <c r="E93" s="20"/>
      <c r="F93" s="20"/>
      <c r="G93" s="20"/>
      <c r="H93" s="20"/>
      <c r="I93" s="20"/>
      <c r="J93" s="20"/>
    </row>
    <row r="94" spans="1:10" x14ac:dyDescent="0.25">
      <c r="A94" s="64" t="s">
        <v>8</v>
      </c>
      <c r="B94" s="64"/>
      <c r="C94" s="64"/>
      <c r="D94" s="64"/>
      <c r="E94" s="64"/>
      <c r="F94" s="64"/>
      <c r="G94" s="64"/>
      <c r="H94" s="64"/>
      <c r="I94" s="64"/>
      <c r="J94" s="64"/>
    </row>
    <row r="95" spans="1:10" ht="29.25" customHeight="1" x14ac:dyDescent="0.25">
      <c r="A95" s="64" t="s">
        <v>10</v>
      </c>
      <c r="B95" s="64"/>
      <c r="C95" s="64"/>
      <c r="D95" s="64"/>
      <c r="E95" s="64"/>
      <c r="F95" s="64"/>
      <c r="G95" s="64"/>
      <c r="H95" s="64"/>
      <c r="I95" s="64"/>
      <c r="J95" s="64"/>
    </row>
    <row r="96" spans="1:10" x14ac:dyDescent="0.25">
      <c r="A96" s="65" t="s">
        <v>30</v>
      </c>
      <c r="B96" s="66"/>
      <c r="C96" s="66"/>
      <c r="D96" s="66"/>
      <c r="E96" s="66"/>
      <c r="F96" s="66"/>
      <c r="G96" s="66"/>
      <c r="H96" s="66"/>
      <c r="I96" s="66"/>
      <c r="J96" s="66"/>
    </row>
    <row r="97" spans="1:10" ht="29.25" customHeight="1" x14ac:dyDescent="0.25">
      <c r="A97" s="64" t="s">
        <v>31</v>
      </c>
      <c r="B97" s="64"/>
      <c r="C97" s="64"/>
      <c r="D97" s="64"/>
      <c r="E97" s="64"/>
      <c r="F97" s="64"/>
      <c r="G97" s="64"/>
      <c r="H97" s="64"/>
      <c r="I97" s="64"/>
      <c r="J97" s="64"/>
    </row>
    <row r="98" spans="1:10" ht="31.5" customHeight="1" x14ac:dyDescent="0.25">
      <c r="A98" s="64" t="s">
        <v>57</v>
      </c>
      <c r="B98" s="64"/>
      <c r="C98" s="64"/>
      <c r="D98" s="64"/>
      <c r="E98" s="64"/>
      <c r="F98" s="64"/>
      <c r="G98" s="64"/>
      <c r="H98" s="64"/>
      <c r="I98" s="64"/>
      <c r="J98" s="64"/>
    </row>
    <row r="99" spans="1:10" ht="30" customHeight="1" x14ac:dyDescent="0.25">
      <c r="A99" s="64" t="s">
        <v>54</v>
      </c>
      <c r="B99" s="64"/>
      <c r="C99" s="64"/>
      <c r="D99" s="64"/>
      <c r="E99" s="64"/>
      <c r="F99" s="64"/>
      <c r="G99" s="64"/>
      <c r="H99" s="64"/>
      <c r="I99" s="64"/>
      <c r="J99" s="64"/>
    </row>
    <row r="100" spans="1:10" x14ac:dyDescent="0.25">
      <c r="A100" s="68" t="s">
        <v>53</v>
      </c>
      <c r="B100" s="68"/>
      <c r="C100" s="68"/>
      <c r="D100" s="68"/>
      <c r="E100" s="68"/>
      <c r="F100" s="68"/>
      <c r="G100" s="68"/>
      <c r="H100" s="68"/>
      <c r="I100" s="68"/>
      <c r="J100" s="32"/>
    </row>
    <row r="101" spans="1:10" x14ac:dyDescent="0.25">
      <c r="A101" s="61" t="s">
        <v>28</v>
      </c>
      <c r="B101" s="61"/>
      <c r="C101" s="61"/>
      <c r="D101" s="61"/>
      <c r="E101" s="61"/>
      <c r="F101" s="61"/>
      <c r="G101" s="61"/>
      <c r="H101" s="61"/>
      <c r="I101" s="61"/>
      <c r="J101" s="61"/>
    </row>
    <row r="102" spans="1:10" x14ac:dyDescent="0.25">
      <c r="A102" s="20"/>
      <c r="B102" s="20"/>
      <c r="C102" s="20"/>
      <c r="D102" s="20"/>
      <c r="E102" s="20"/>
      <c r="F102" s="20"/>
      <c r="G102" s="20"/>
      <c r="H102" s="20"/>
      <c r="I102" s="20"/>
      <c r="J102" s="20"/>
    </row>
    <row r="103" spans="1:10" x14ac:dyDescent="0.25">
      <c r="A103" s="64"/>
      <c r="B103" s="64"/>
      <c r="C103" s="64"/>
      <c r="D103" s="64"/>
      <c r="E103" s="64"/>
      <c r="F103" s="64"/>
      <c r="G103" s="64"/>
      <c r="H103" s="64"/>
      <c r="I103" s="64"/>
      <c r="J103" s="64"/>
    </row>
    <row r="104" spans="1:10" x14ac:dyDescent="0.25">
      <c r="A104" s="61"/>
      <c r="B104" s="61"/>
      <c r="C104" s="61"/>
      <c r="D104" s="61"/>
      <c r="E104" s="61"/>
      <c r="F104" s="61"/>
      <c r="G104" s="61"/>
      <c r="H104" s="61"/>
      <c r="I104" s="61"/>
      <c r="J104" s="61"/>
    </row>
  </sheetData>
  <mergeCells count="55">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48:A49"/>
    <mergeCell ref="A20:A21"/>
    <mergeCell ref="A22:A23"/>
    <mergeCell ref="A28:A29"/>
    <mergeCell ref="A26:A27"/>
    <mergeCell ref="A43:J43"/>
    <mergeCell ref="A45:J45"/>
    <mergeCell ref="A46:A47"/>
    <mergeCell ref="A24:A25"/>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21E2-B7A4-48C6-8CC9-09A7B66E6934}">
  <dimension ref="A2:J36"/>
  <sheetViews>
    <sheetView tabSelected="1" topLeftCell="A5" zoomScaleNormal="100" workbookViewId="0">
      <selection activeCell="N20" sqref="N20"/>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46054</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6041135.6199999992</v>
      </c>
      <c r="D6" s="2">
        <f>+IF(C6=0,"N/A",C6/C$18)</f>
        <v>1.1715457288374038E-2</v>
      </c>
      <c r="E6" s="43">
        <v>5582499.4699999997</v>
      </c>
      <c r="F6" s="43">
        <v>458636.14999999944</v>
      </c>
      <c r="G6" s="2">
        <f>+IF(C6=0,"N/A",F6/C6)</f>
        <v>7.5918863413961812E-2</v>
      </c>
    </row>
    <row r="7" spans="1:10" x14ac:dyDescent="0.25">
      <c r="A7" s="1" t="s">
        <v>68</v>
      </c>
      <c r="C7" s="43">
        <v>11720847.499999998</v>
      </c>
      <c r="D7" s="2">
        <f t="shared" ref="D7:D17" si="0">+IF(C7=0,"N/A",C7/C$18)</f>
        <v>2.2730012518705153E-2</v>
      </c>
      <c r="E7" s="43">
        <v>11714167.640000001</v>
      </c>
      <c r="F7" s="43">
        <v>6679.8599999975413</v>
      </c>
      <c r="G7" s="2">
        <f t="shared" ref="G7:G18" si="1">+IF(C7=0,"N/A",F7/C7)</f>
        <v>5.6991271322295953E-4</v>
      </c>
    </row>
    <row r="8" spans="1:10" x14ac:dyDescent="0.25">
      <c r="A8" s="1" t="s">
        <v>69</v>
      </c>
      <c r="C8" s="43">
        <v>275030.93</v>
      </c>
      <c r="D8" s="2">
        <f t="shared" si="0"/>
        <v>5.3336215507719231E-4</v>
      </c>
      <c r="E8" s="43">
        <v>173573.72000000003</v>
      </c>
      <c r="F8" s="43">
        <v>101457.20999999996</v>
      </c>
      <c r="G8" s="2">
        <f t="shared" si="1"/>
        <v>0.36889381859705728</v>
      </c>
    </row>
    <row r="9" spans="1:10" x14ac:dyDescent="0.25">
      <c r="A9" s="1" t="s">
        <v>70</v>
      </c>
      <c r="C9" s="43">
        <v>49844598.760000005</v>
      </c>
      <c r="D9" s="2">
        <f t="shared" si="0"/>
        <v>9.6662664863153933E-2</v>
      </c>
      <c r="E9" s="43">
        <v>47447130.339999996</v>
      </c>
      <c r="F9" s="43">
        <v>2397468.4200000092</v>
      </c>
      <c r="G9" s="2">
        <f t="shared" si="1"/>
        <v>4.8098860852381131E-2</v>
      </c>
    </row>
    <row r="10" spans="1:10" x14ac:dyDescent="0.25">
      <c r="A10" s="1" t="s">
        <v>71</v>
      </c>
      <c r="C10" s="43">
        <v>7228.59</v>
      </c>
      <c r="D10" s="2">
        <f t="shared" si="0"/>
        <v>1.4018264565986966E-5</v>
      </c>
      <c r="E10" s="43">
        <v>63454.25</v>
      </c>
      <c r="F10" s="43">
        <v>-56225.66</v>
      </c>
      <c r="G10" s="2">
        <f t="shared" si="1"/>
        <v>-7.7782333760802596</v>
      </c>
    </row>
    <row r="11" spans="1:10" x14ac:dyDescent="0.25">
      <c r="A11" s="1" t="s">
        <v>72</v>
      </c>
      <c r="C11" s="43">
        <v>3109513.0599999996</v>
      </c>
      <c r="D11" s="2">
        <f t="shared" si="0"/>
        <v>6.0302184446028471E-3</v>
      </c>
      <c r="E11" s="43">
        <v>2770323.3400000003</v>
      </c>
      <c r="F11" s="43">
        <v>339189.71999999927</v>
      </c>
      <c r="G11" s="2">
        <f t="shared" si="1"/>
        <v>0.10908129776435135</v>
      </c>
    </row>
    <row r="12" spans="1:10" x14ac:dyDescent="0.25">
      <c r="A12" s="1" t="s">
        <v>73</v>
      </c>
      <c r="C12" s="43">
        <v>133157657.81</v>
      </c>
      <c r="D12" s="2">
        <f t="shared" si="0"/>
        <v>0.25823006646769847</v>
      </c>
      <c r="E12" s="43">
        <v>126339353.40000004</v>
      </c>
      <c r="F12" s="43">
        <v>6818304.4099999666</v>
      </c>
      <c r="G12" s="2">
        <f t="shared" si="1"/>
        <v>5.1204748732730558E-2</v>
      </c>
    </row>
    <row r="13" spans="1:10" x14ac:dyDescent="0.25">
      <c r="A13" s="1" t="s">
        <v>74</v>
      </c>
      <c r="C13" s="43">
        <v>15388271.389999997</v>
      </c>
      <c r="D13" s="2">
        <f t="shared" si="0"/>
        <v>2.9842176628945335E-2</v>
      </c>
      <c r="E13" s="43">
        <v>15063717.490000004</v>
      </c>
      <c r="F13" s="43">
        <v>324553.89999999292</v>
      </c>
      <c r="G13" s="2">
        <f t="shared" si="1"/>
        <v>2.109099142941441E-2</v>
      </c>
    </row>
    <row r="14" spans="1:10" x14ac:dyDescent="0.25">
      <c r="A14" s="1" t="s">
        <v>75</v>
      </c>
      <c r="C14" s="43">
        <v>27446216.460000001</v>
      </c>
      <c r="D14" s="2">
        <f t="shared" si="0"/>
        <v>5.3225915935421184E-2</v>
      </c>
      <c r="E14" s="43">
        <v>26171019.479999997</v>
      </c>
      <c r="F14" s="43">
        <v>1275196.9800000042</v>
      </c>
      <c r="G14" s="2">
        <f t="shared" si="1"/>
        <v>4.6461667379854368E-2</v>
      </c>
    </row>
    <row r="15" spans="1:10" x14ac:dyDescent="0.25">
      <c r="A15" s="1" t="s">
        <v>76</v>
      </c>
      <c r="C15" s="43">
        <v>36442185.70000001</v>
      </c>
      <c r="D15" s="2">
        <f t="shared" si="0"/>
        <v>7.0671624826615848E-2</v>
      </c>
      <c r="E15" s="43">
        <v>34256534.289999984</v>
      </c>
      <c r="F15" s="43">
        <v>2185651.4100000262</v>
      </c>
      <c r="G15" s="2">
        <f t="shared" si="1"/>
        <v>5.9975859516023092E-2</v>
      </c>
    </row>
    <row r="16" spans="1:10" x14ac:dyDescent="0.25">
      <c r="A16" s="1" t="s">
        <v>77</v>
      </c>
      <c r="C16" s="43">
        <v>178124054.65999997</v>
      </c>
      <c r="D16" s="2">
        <f t="shared" si="0"/>
        <v>0.34543252885973652</v>
      </c>
      <c r="E16" s="43">
        <v>143155997.03000003</v>
      </c>
      <c r="F16" s="43">
        <v>34968057.629999936</v>
      </c>
      <c r="G16" s="2">
        <f t="shared" si="1"/>
        <v>0.19631294435075791</v>
      </c>
    </row>
    <row r="17" spans="1:8" x14ac:dyDescent="0.25">
      <c r="A17" s="1" t="s">
        <v>17</v>
      </c>
      <c r="C17" s="43">
        <v>54098386.86999993</v>
      </c>
      <c r="D17" s="2">
        <f t="shared" si="0"/>
        <v>0.10491195374710345</v>
      </c>
      <c r="E17" s="43">
        <v>51856658.699999943</v>
      </c>
      <c r="F17" s="43">
        <v>2241728.1699999869</v>
      </c>
      <c r="G17" s="2">
        <f t="shared" si="1"/>
        <v>4.1437985487199978E-2</v>
      </c>
    </row>
    <row r="18" spans="1:8" ht="15.75" thickBot="1" x14ac:dyDescent="0.3">
      <c r="A18" s="44" t="s">
        <v>50</v>
      </c>
      <c r="C18" s="45">
        <f>SUM(C6:C17)</f>
        <v>515655127.3499999</v>
      </c>
      <c r="D18" s="46">
        <f>SUM(D6:D17)</f>
        <v>1</v>
      </c>
      <c r="E18" s="45">
        <f>SUM(E6:E17)</f>
        <v>464594429.14999998</v>
      </c>
      <c r="F18" s="45">
        <f t="shared" ref="F18" si="2">+C18-E18</f>
        <v>51060698.199999928</v>
      </c>
      <c r="G18" s="46">
        <f t="shared" si="1"/>
        <v>9.9021022950757126E-2</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24487380.739999998</v>
      </c>
      <c r="D23" s="2">
        <f>+IF(C23=0,"N/A",C23/C$35)</f>
        <v>5.2392513263351745E-3</v>
      </c>
      <c r="E23" s="43">
        <v>22084314.219999995</v>
      </c>
      <c r="F23" s="43">
        <v>2403066.5200000033</v>
      </c>
      <c r="G23" s="2">
        <f>+IF(C23=0,"N/A",F23/C23)</f>
        <v>9.8134894275344345E-2</v>
      </c>
    </row>
    <row r="24" spans="1:8" x14ac:dyDescent="0.25">
      <c r="A24" s="1" t="s">
        <v>68</v>
      </c>
      <c r="C24" s="43">
        <v>58684125.68</v>
      </c>
      <c r="D24" s="2">
        <f t="shared" ref="D24:D34" si="3">+IF(C24=0,"N/A",C24/C$35)</f>
        <v>1.2555890994152937E-2</v>
      </c>
      <c r="E24" s="43">
        <v>55053614.800000004</v>
      </c>
      <c r="F24" s="43">
        <v>3630510.8799999952</v>
      </c>
      <c r="G24" s="2">
        <f t="shared" ref="G24:G35" si="4">+IF(C24=0,"N/A",F24/C24)</f>
        <v>6.1865297266195808E-2</v>
      </c>
    </row>
    <row r="25" spans="1:8" x14ac:dyDescent="0.25">
      <c r="A25" s="1" t="s">
        <v>69</v>
      </c>
      <c r="C25" s="43">
        <v>959373.53</v>
      </c>
      <c r="D25" s="2">
        <f t="shared" si="3"/>
        <v>2.0526487062345398E-4</v>
      </c>
      <c r="E25" s="43">
        <v>788464.19999999984</v>
      </c>
      <c r="F25" s="43">
        <v>170909.33000000019</v>
      </c>
      <c r="G25" s="2">
        <f t="shared" si="4"/>
        <v>0.17814680586403106</v>
      </c>
    </row>
    <row r="26" spans="1:8" x14ac:dyDescent="0.25">
      <c r="A26" s="1" t="s">
        <v>70</v>
      </c>
      <c r="C26" s="43">
        <v>146977340.57999998</v>
      </c>
      <c r="D26" s="2">
        <f t="shared" si="3"/>
        <v>3.1446859700968638E-2</v>
      </c>
      <c r="E26" s="43">
        <v>139760371.06000003</v>
      </c>
      <c r="F26" s="43">
        <v>7216969.5199999511</v>
      </c>
      <c r="G26" s="2">
        <f t="shared" si="4"/>
        <v>4.9102599703603589E-2</v>
      </c>
    </row>
    <row r="27" spans="1:8" x14ac:dyDescent="0.25">
      <c r="A27" s="1" t="s">
        <v>71</v>
      </c>
      <c r="C27" s="43">
        <v>145557619.05999997</v>
      </c>
      <c r="D27" s="2">
        <f t="shared" si="3"/>
        <v>3.1143100065111128E-2</v>
      </c>
      <c r="E27" s="43">
        <v>137850567.94</v>
      </c>
      <c r="F27" s="43">
        <v>7707051.119999975</v>
      </c>
      <c r="G27" s="2">
        <f t="shared" si="4"/>
        <v>5.294845553102287E-2</v>
      </c>
    </row>
    <row r="28" spans="1:8" x14ac:dyDescent="0.25">
      <c r="A28" s="1" t="s">
        <v>72</v>
      </c>
      <c r="C28" s="43">
        <v>257995658.63</v>
      </c>
      <c r="D28" s="2">
        <f t="shared" si="3"/>
        <v>5.520002776197061E-2</v>
      </c>
      <c r="E28" s="43">
        <v>241889208.84000003</v>
      </c>
      <c r="F28" s="43">
        <v>16106449.789999962</v>
      </c>
      <c r="G28" s="2">
        <f t="shared" si="4"/>
        <v>6.2429150457522807E-2</v>
      </c>
    </row>
    <row r="29" spans="1:8" x14ac:dyDescent="0.25">
      <c r="A29" s="1" t="s">
        <v>73</v>
      </c>
      <c r="C29" s="43">
        <v>728641986.22390008</v>
      </c>
      <c r="D29" s="2">
        <f t="shared" si="3"/>
        <v>0.15589819643352615</v>
      </c>
      <c r="E29" s="43">
        <v>686585660.80379987</v>
      </c>
      <c r="F29" s="43">
        <v>42056325.420100212</v>
      </c>
      <c r="G29" s="2">
        <f t="shared" si="4"/>
        <v>5.771877851570438E-2</v>
      </c>
    </row>
    <row r="30" spans="1:8" x14ac:dyDescent="0.25">
      <c r="A30" s="1" t="s">
        <v>74</v>
      </c>
      <c r="C30" s="43">
        <v>573920393.60000002</v>
      </c>
      <c r="D30" s="2">
        <f t="shared" si="3"/>
        <v>0.12279439827828666</v>
      </c>
      <c r="E30" s="43">
        <v>528371798.60000002</v>
      </c>
      <c r="F30" s="43">
        <v>45548595</v>
      </c>
      <c r="G30" s="2">
        <f t="shared" si="4"/>
        <v>7.936395971972654E-2</v>
      </c>
    </row>
    <row r="31" spans="1:8" x14ac:dyDescent="0.25">
      <c r="A31" s="1" t="s">
        <v>75</v>
      </c>
      <c r="C31" s="43">
        <v>176111644.61000001</v>
      </c>
      <c r="D31" s="2">
        <f t="shared" si="3"/>
        <v>3.7680353705563836E-2</v>
      </c>
      <c r="E31" s="43">
        <v>166746516.10000005</v>
      </c>
      <c r="F31" s="43">
        <v>9365128.5099999607</v>
      </c>
      <c r="G31" s="2">
        <f t="shared" si="4"/>
        <v>5.3177224769770777E-2</v>
      </c>
    </row>
    <row r="32" spans="1:8" x14ac:dyDescent="0.25">
      <c r="A32" s="1" t="s">
        <v>76</v>
      </c>
      <c r="C32" s="43">
        <v>307187232.01999998</v>
      </c>
      <c r="D32" s="2">
        <f t="shared" si="3"/>
        <v>6.5724918883015501E-2</v>
      </c>
      <c r="E32" s="43">
        <v>286020536.11000001</v>
      </c>
      <c r="F32" s="43">
        <v>21166695.909999967</v>
      </c>
      <c r="G32" s="2">
        <f t="shared" si="4"/>
        <v>6.8904868769486718E-2</v>
      </c>
    </row>
    <row r="33" spans="1:7" x14ac:dyDescent="0.25">
      <c r="A33" s="1" t="s">
        <v>77</v>
      </c>
      <c r="C33" s="43">
        <v>1764475479.2669001</v>
      </c>
      <c r="D33" s="2">
        <f t="shared" si="3"/>
        <v>0.37752222637409766</v>
      </c>
      <c r="E33" s="43">
        <v>1397079082.0067</v>
      </c>
      <c r="F33" s="43">
        <v>367396397.26020002</v>
      </c>
      <c r="G33" s="2">
        <f t="shared" si="4"/>
        <v>0.20821847714928007</v>
      </c>
    </row>
    <row r="34" spans="1:7" x14ac:dyDescent="0.25">
      <c r="A34" s="1" t="s">
        <v>17</v>
      </c>
      <c r="C34" s="43">
        <v>488833810.89999938</v>
      </c>
      <c r="D34" s="2">
        <f t="shared" si="3"/>
        <v>0.1045895116063483</v>
      </c>
      <c r="E34" s="43">
        <v>463130713.69999158</v>
      </c>
      <c r="F34" s="43">
        <v>25703097.200007796</v>
      </c>
      <c r="G34" s="2">
        <f t="shared" si="4"/>
        <v>5.258044068736864E-2</v>
      </c>
    </row>
    <row r="35" spans="1:7" ht="15.75" thickBot="1" x14ac:dyDescent="0.3">
      <c r="A35" s="44" t="s">
        <v>50</v>
      </c>
      <c r="C35" s="45">
        <f>SUM(C23:C34)</f>
        <v>4673832044.8407993</v>
      </c>
      <c r="D35" s="46">
        <f>SUM(D23:D34)</f>
        <v>1</v>
      </c>
      <c r="E35" s="45">
        <f>SUM(E23:E34)</f>
        <v>4125360848.3804917</v>
      </c>
      <c r="F35" s="45">
        <f t="shared" ref="F35" si="5">+C35-E35</f>
        <v>548471196.4603076</v>
      </c>
      <c r="G35" s="46">
        <f t="shared" si="4"/>
        <v>0.11734935941177786</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February 2026 SW Data</vt:lpstr>
      <vt:lpstr>Bets By Sport</vt:lpstr>
      <vt:lpstr>'Bets By Sport'!Print_Area</vt:lpstr>
      <vt:lpstr>'February 2026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2026-03-09T14:14:33Z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