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selkin\Downloads\"/>
    </mc:Choice>
  </mc:AlternateContent>
  <xr:revisionPtr revIDLastSave="0" documentId="13_ncr:1_{BDB66E45-9E03-423A-BD26-7153072CAE8C}" xr6:coauthVersionLast="47" xr6:coauthVersionMax="47" xr10:uidLastSave="{00000000-0000-0000-0000-000000000000}"/>
  <bookViews>
    <workbookView xWindow="28680" yWindow="660" windowWidth="29040" windowHeight="15720" tabRatio="789" xr2:uid="{00000000-000D-0000-FFFF-FFFF00000000}"/>
  </bookViews>
  <sheets>
    <sheet name="December 2025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'December 2025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4" i="24" l="1"/>
  <c r="G32" i="24"/>
  <c r="G27" i="24"/>
  <c r="G25" i="24"/>
  <c r="G24" i="24"/>
  <c r="E35" i="24"/>
  <c r="G16" i="24"/>
  <c r="G13" i="24"/>
  <c r="G11" i="24"/>
  <c r="E18" i="24"/>
  <c r="G8" i="24"/>
  <c r="C18" i="24"/>
  <c r="D11" i="24" s="1"/>
  <c r="F18" i="24" l="1"/>
  <c r="G18" i="24" s="1"/>
  <c r="D8" i="24"/>
  <c r="D13" i="24"/>
  <c r="D7" i="24"/>
  <c r="G9" i="24"/>
  <c r="D15" i="24"/>
  <c r="G29" i="24"/>
  <c r="D12" i="24"/>
  <c r="G15" i="24"/>
  <c r="G26" i="24"/>
  <c r="D9" i="24"/>
  <c r="G12" i="24"/>
  <c r="G23" i="24"/>
  <c r="D30" i="24"/>
  <c r="G33" i="24"/>
  <c r="D6" i="24"/>
  <c r="D16" i="24"/>
  <c r="G30" i="24"/>
  <c r="G6" i="24"/>
  <c r="D17" i="24"/>
  <c r="G10" i="24"/>
  <c r="G7" i="24"/>
  <c r="D10" i="24"/>
  <c r="G31" i="24"/>
  <c r="G14" i="24"/>
  <c r="G28" i="24"/>
  <c r="C35" i="24"/>
  <c r="D31" i="24" s="1"/>
  <c r="D14" i="24"/>
  <c r="G17" i="24"/>
  <c r="D25" i="24"/>
  <c r="D29" i="24" l="1"/>
  <c r="D27" i="24"/>
  <c r="D28" i="24"/>
  <c r="D33" i="24"/>
  <c r="D18" i="24"/>
  <c r="D23" i="24"/>
  <c r="D32" i="24"/>
  <c r="D24" i="24"/>
  <c r="F35" i="24"/>
  <c r="G35" i="24" s="1"/>
  <c r="D34" i="24"/>
  <c r="D26" i="24"/>
  <c r="D35" i="24" l="1"/>
  <c r="E10" i="14" l="1"/>
  <c r="E11" i="14" l="1"/>
  <c r="B80" i="14" l="1"/>
  <c r="B91" i="14" s="1"/>
  <c r="B38" i="14"/>
  <c r="E7" i="14" l="1"/>
  <c r="E6" i="14" l="1"/>
  <c r="A87" i="14" l="1"/>
  <c r="A44" i="14"/>
  <c r="B37" i="14" l="1"/>
  <c r="B79" i="14" l="1"/>
  <c r="B90" i="14" s="1"/>
  <c r="E21" i="14" l="1"/>
  <c r="E19" i="14"/>
  <c r="E17" i="14"/>
  <c r="E18" i="14" l="1"/>
  <c r="E20" i="14"/>
  <c r="E16" i="14"/>
  <c r="E30" i="14"/>
  <c r="E29" i="14"/>
  <c r="E31" i="14"/>
  <c r="E28" i="14"/>
  <c r="E70" i="14" l="1"/>
  <c r="E34" i="14"/>
  <c r="E8" i="14"/>
  <c r="E26" i="14"/>
  <c r="E72" i="14"/>
  <c r="E22" i="14"/>
  <c r="E14" i="14"/>
  <c r="E52" i="14"/>
  <c r="E58" i="14"/>
  <c r="J38" i="14"/>
  <c r="E54" i="14"/>
  <c r="E55" i="14"/>
  <c r="E65" i="14"/>
  <c r="C37" i="14"/>
  <c r="E15" i="14"/>
  <c r="E53" i="14"/>
  <c r="E59" i="14"/>
  <c r="C38" i="14" l="1"/>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J90" i="14"/>
  <c r="I91" i="14"/>
  <c r="E37" i="14"/>
  <c r="D90" i="14"/>
  <c r="E38" i="14"/>
  <c r="J91" i="14"/>
  <c r="G90" i="14"/>
  <c r="F91" i="14"/>
  <c r="F90" i="14"/>
  <c r="D91" i="14"/>
  <c r="G91" i="14"/>
  <c r="E80" i="14"/>
  <c r="C91" i="14"/>
  <c r="I90" i="14"/>
  <c r="C90" i="14"/>
  <c r="E79" i="14"/>
  <c r="H90" i="14" l="1"/>
  <c r="H91" i="14"/>
  <c r="E90" i="14"/>
  <c r="E91" i="14"/>
</calcChain>
</file>

<file path=xl/sharedStrings.xml><?xml version="1.0" encoding="utf-8"?>
<sst xmlns="http://schemas.openxmlformats.org/spreadsheetml/2006/main" count="162" uniqueCount="79">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</sst>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0" fontId="0" fillId="0"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 fillId="0" borderId="0" xfId="0" applyFont="1" applyBorder="1" applyAlignment="1">
      <alignment horizontal="center" vertical="center"/>
    </xf>
    <xf numFmtId="166" fontId="2" fillId="0" borderId="0" xfId="0" quotePrefix="1" applyNumberFormat="1" applyFont="1" applyBorder="1" applyAlignment="1">
      <alignment horizont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0" fillId="3" borderId="2" xfId="0" applyFill="1" applyBorder="1" applyAlignment="1">
      <alignment horizontal="center" vertical="center" wrapText="1"/>
    </xf>
    <xf numFmtId="0" fontId="1" fillId="0" borderId="0" xfId="0" quotePrefix="1" applyFont="1" applyAlignment="1">
      <alignment horizontal="left" vertical="center"/>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eaton\Desktop\12-December%202025%20SW%20rev\Bets%20By%20Sport%20Report%20-%20December%202025.xlsx" TargetMode="External"/><Relationship Id="rId1" Type="http://schemas.openxmlformats.org/officeDocument/2006/relationships/externalLinkPath" Target="/Users/meaton/Desktop/12-December%202025%20SW%20rev/Bets%20By%20Sport%20Report%20-%20Decem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90" zoomScaleNormal="90" workbookViewId="0">
      <pane ySplit="2" topLeftCell="A80" activePane="bottomLeft" state="frozen"/>
      <selection pane="bottomLeft" activeCell="A104" sqref="A104:J104"/>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8" width="16.7109375" bestFit="1" customWidth="1"/>
    <col min="9" max="9" width="15.570312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53" t="s">
        <v>4</v>
      </c>
      <c r="B1" s="53"/>
      <c r="C1" s="53"/>
      <c r="D1" s="53"/>
      <c r="E1" s="53"/>
      <c r="F1" s="53"/>
      <c r="G1" s="53"/>
      <c r="H1" s="53"/>
      <c r="I1" s="53"/>
      <c r="J1" s="53"/>
      <c r="L1" s="7"/>
      <c r="M1" s="7"/>
      <c r="N1" s="7"/>
      <c r="O1" s="7"/>
      <c r="P1" s="7"/>
      <c r="Q1" s="30"/>
    </row>
    <row r="2" spans="1:39" ht="23.25" x14ac:dyDescent="0.35">
      <c r="A2" s="54">
        <v>45992</v>
      </c>
      <c r="B2" s="54"/>
      <c r="C2" s="54"/>
      <c r="D2" s="54"/>
      <c r="E2" s="54"/>
      <c r="F2" s="54"/>
      <c r="G2" s="54"/>
      <c r="H2" s="54"/>
      <c r="I2" s="54"/>
      <c r="J2" s="54"/>
      <c r="L2" s="8"/>
      <c r="M2" s="8"/>
      <c r="N2" s="8"/>
      <c r="O2" s="8"/>
      <c r="P2" s="8"/>
      <c r="Q2" s="29"/>
    </row>
    <row r="3" spans="1:39" ht="23.25" x14ac:dyDescent="0.35">
      <c r="A3" s="54" t="s">
        <v>14</v>
      </c>
      <c r="B3" s="54"/>
      <c r="C3" s="54"/>
      <c r="D3" s="54"/>
      <c r="E3" s="54"/>
      <c r="F3" s="54"/>
      <c r="G3" s="54"/>
      <c r="H3" s="54"/>
      <c r="I3" s="54"/>
      <c r="J3" s="54"/>
    </row>
    <row r="4" spans="1:39" x14ac:dyDescent="0.25">
      <c r="A4" s="55" t="s">
        <v>2</v>
      </c>
      <c r="B4" s="17" t="s">
        <v>3</v>
      </c>
      <c r="C4" s="18"/>
      <c r="D4" s="18"/>
      <c r="E4" s="18"/>
      <c r="F4" s="18" t="s">
        <v>18</v>
      </c>
      <c r="G4" s="18" t="s">
        <v>17</v>
      </c>
      <c r="H4" s="18"/>
      <c r="I4" s="18" t="s">
        <v>16</v>
      </c>
      <c r="J4" s="18" t="s">
        <v>9</v>
      </c>
    </row>
    <row r="5" spans="1:39" ht="15" customHeight="1" x14ac:dyDescent="0.25">
      <c r="A5" s="56"/>
      <c r="B5" s="17" t="s">
        <v>15</v>
      </c>
      <c r="C5" s="31" t="s">
        <v>6</v>
      </c>
      <c r="D5" s="31" t="s">
        <v>0</v>
      </c>
      <c r="E5" s="31" t="s">
        <v>7</v>
      </c>
      <c r="F5" s="31" t="s">
        <v>21</v>
      </c>
      <c r="G5" s="31" t="s">
        <v>29</v>
      </c>
      <c r="H5" s="31" t="s">
        <v>1</v>
      </c>
      <c r="I5" s="31" t="s">
        <v>19</v>
      </c>
      <c r="J5" s="31" t="s">
        <v>20</v>
      </c>
    </row>
    <row r="6" spans="1:39" x14ac:dyDescent="0.25">
      <c r="A6" s="49" t="s">
        <v>11</v>
      </c>
      <c r="B6" s="21">
        <v>45992</v>
      </c>
      <c r="C6" s="22">
        <v>397321.66</v>
      </c>
      <c r="D6" s="22">
        <v>323588.36</v>
      </c>
      <c r="E6" s="23">
        <f t="shared" ref="E6:E33" si="0">IF(C6=0,"N/A",+(C6-D6)/C6)</f>
        <v>0.1855758379747029</v>
      </c>
      <c r="F6" s="22">
        <v>0</v>
      </c>
      <c r="G6" s="22">
        <v>993.30414999999994</v>
      </c>
      <c r="H6" s="22">
        <v>72739.995849999992</v>
      </c>
      <c r="I6" s="22">
        <v>10910.999377499998</v>
      </c>
      <c r="J6" s="22">
        <v>173.73000000000002</v>
      </c>
    </row>
    <row r="7" spans="1:39" x14ac:dyDescent="0.25">
      <c r="A7" s="49"/>
      <c r="B7" s="24" t="s">
        <v>15</v>
      </c>
      <c r="C7" s="22">
        <v>2952689.3000000003</v>
      </c>
      <c r="D7" s="22">
        <v>2646620.42</v>
      </c>
      <c r="E7" s="23">
        <f t="shared" si="0"/>
        <v>0.10365766557287295</v>
      </c>
      <c r="F7" s="22">
        <v>0</v>
      </c>
      <c r="G7" s="22">
        <v>7371.5832499999997</v>
      </c>
      <c r="H7" s="22">
        <v>298697.29675000039</v>
      </c>
      <c r="I7" s="22">
        <v>44804.594512499993</v>
      </c>
      <c r="J7" s="22">
        <v>11874.04</v>
      </c>
      <c r="Y7" s="5"/>
      <c r="Z7" s="5"/>
      <c r="AA7" s="5"/>
      <c r="AB7" s="5"/>
      <c r="AC7" s="5"/>
      <c r="AD7" s="5"/>
      <c r="AE7" s="5"/>
      <c r="AF7" s="5"/>
      <c r="AG7" s="5"/>
      <c r="AH7" s="5"/>
      <c r="AI7" s="5"/>
      <c r="AJ7" s="5"/>
      <c r="AK7" s="5"/>
      <c r="AL7" s="5"/>
      <c r="AM7" s="5"/>
    </row>
    <row r="8" spans="1:39" x14ac:dyDescent="0.25">
      <c r="A8" s="59" t="s">
        <v>45</v>
      </c>
      <c r="B8" s="25">
        <v>45992</v>
      </c>
      <c r="C8" s="26">
        <v>146771.84</v>
      </c>
      <c r="D8" s="26">
        <v>171845.41</v>
      </c>
      <c r="E8" s="27">
        <f t="shared" ref="E8:E9" si="1">IF(C8=0,"N/A",+(C8-D8)/C8)</f>
        <v>-0.17083365582934715</v>
      </c>
      <c r="F8" s="26">
        <v>0</v>
      </c>
      <c r="G8" s="26">
        <v>366.92959999999999</v>
      </c>
      <c r="H8" s="26">
        <v>3.9999999353312887E-4</v>
      </c>
      <c r="I8" s="26">
        <v>5.9999999029969325E-5</v>
      </c>
      <c r="J8" s="26">
        <v>5</v>
      </c>
      <c r="Y8" s="5"/>
      <c r="Z8" s="5"/>
      <c r="AA8" s="5"/>
      <c r="AB8" s="5"/>
      <c r="AC8" s="5"/>
      <c r="AD8" s="5"/>
      <c r="AE8" s="5"/>
      <c r="AF8" s="5"/>
      <c r="AG8" s="5"/>
      <c r="AH8" s="5"/>
      <c r="AI8" s="5"/>
      <c r="AJ8" s="5"/>
      <c r="AK8" s="5"/>
      <c r="AL8" s="5"/>
      <c r="AM8" s="5"/>
    </row>
    <row r="9" spans="1:39" x14ac:dyDescent="0.25">
      <c r="A9" s="59"/>
      <c r="B9" s="28" t="s">
        <v>15</v>
      </c>
      <c r="C9" s="26">
        <v>1602653.57</v>
      </c>
      <c r="D9" s="26">
        <v>1592275.3</v>
      </c>
      <c r="E9" s="27">
        <f t="shared" si="1"/>
        <v>6.4756789578673691E-3</v>
      </c>
      <c r="F9" s="26">
        <v>0</v>
      </c>
      <c r="G9" s="26">
        <v>3996.6339249999996</v>
      </c>
      <c r="H9" s="26">
        <v>52915.226075000013</v>
      </c>
      <c r="I9" s="26">
        <v>7937.2847362500006</v>
      </c>
      <c r="J9" s="26">
        <v>12105.580000000002</v>
      </c>
      <c r="Y9" s="5"/>
      <c r="Z9" s="5"/>
      <c r="AA9" s="5"/>
      <c r="AB9" s="5"/>
      <c r="AC9" s="5"/>
      <c r="AD9" s="5"/>
      <c r="AE9" s="5"/>
      <c r="AF9" s="5"/>
      <c r="AG9" s="5"/>
      <c r="AH9" s="5"/>
      <c r="AI9" s="5"/>
      <c r="AJ9" s="5"/>
      <c r="AK9" s="5"/>
      <c r="AL9" s="5"/>
      <c r="AM9" s="5"/>
    </row>
    <row r="10" spans="1:39" x14ac:dyDescent="0.25">
      <c r="A10" s="49" t="s">
        <v>60</v>
      </c>
      <c r="B10" s="21">
        <v>45992</v>
      </c>
      <c r="C10" s="22">
        <v>6361.51</v>
      </c>
      <c r="D10" s="22">
        <v>7377.46</v>
      </c>
      <c r="E10" s="23">
        <f t="shared" ref="E10:E11" si="2">IF(C10=0,"N/A",+(C10-D10)/C10)</f>
        <v>-0.15970264921378727</v>
      </c>
      <c r="F10" s="22">
        <v>330</v>
      </c>
      <c r="G10" s="22">
        <v>15.903775000000001</v>
      </c>
      <c r="H10" s="22">
        <v>0</v>
      </c>
      <c r="I10" s="22">
        <v>0</v>
      </c>
      <c r="J10" s="22">
        <v>0</v>
      </c>
      <c r="Y10" s="5"/>
      <c r="Z10" s="5"/>
      <c r="AA10" s="5"/>
      <c r="AB10" s="5"/>
      <c r="AC10" s="5"/>
      <c r="AD10" s="5"/>
      <c r="AE10" s="5"/>
      <c r="AF10" s="5"/>
      <c r="AG10" s="5"/>
      <c r="AH10" s="5"/>
      <c r="AI10" s="5"/>
      <c r="AJ10" s="5"/>
      <c r="AK10" s="5"/>
      <c r="AL10" s="5"/>
      <c r="AM10" s="5"/>
    </row>
    <row r="11" spans="1:39" x14ac:dyDescent="0.25">
      <c r="A11" s="49"/>
      <c r="B11" s="24" t="s">
        <v>15</v>
      </c>
      <c r="C11" s="22">
        <v>69774.990000000005</v>
      </c>
      <c r="D11" s="22">
        <v>74386.61</v>
      </c>
      <c r="E11" s="23">
        <f t="shared" si="2"/>
        <v>-6.609273609354864E-2</v>
      </c>
      <c r="F11" s="22">
        <v>900</v>
      </c>
      <c r="G11" s="22">
        <v>174.43747500000001</v>
      </c>
      <c r="H11" s="22">
        <v>159.97252500000559</v>
      </c>
      <c r="I11" s="22">
        <v>23.996445000000858</v>
      </c>
      <c r="J11" s="22">
        <v>0</v>
      </c>
      <c r="Y11" s="5"/>
      <c r="Z11" s="5"/>
      <c r="AA11" s="5"/>
      <c r="AB11" s="5"/>
      <c r="AC11" s="5"/>
      <c r="AD11" s="5"/>
      <c r="AE11" s="5"/>
      <c r="AF11" s="5"/>
      <c r="AG11" s="5"/>
      <c r="AH11" s="5"/>
      <c r="AI11" s="5"/>
      <c r="AJ11" s="5"/>
      <c r="AK11" s="5"/>
      <c r="AL11" s="5"/>
      <c r="AM11" s="5"/>
    </row>
    <row r="12" spans="1:39" x14ac:dyDescent="0.25">
      <c r="A12" s="50" t="s">
        <v>47</v>
      </c>
      <c r="B12" s="25">
        <v>45992</v>
      </c>
      <c r="C12" s="26">
        <v>0</v>
      </c>
      <c r="D12" s="26">
        <v>0</v>
      </c>
      <c r="E12" s="27" t="str">
        <f t="shared" ref="E12:E13" si="3">IF(C12=0,"N/A",+(C12-D12)/C12)</f>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50"/>
      <c r="B13" s="28" t="s">
        <v>15</v>
      </c>
      <c r="C13" s="26">
        <v>0</v>
      </c>
      <c r="D13" s="26">
        <v>3644.5699999999997</v>
      </c>
      <c r="E13" s="27" t="str">
        <f t="shared" si="3"/>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v>45992</v>
      </c>
      <c r="C14" s="22">
        <v>208182.15</v>
      </c>
      <c r="D14" s="22">
        <v>238944.78</v>
      </c>
      <c r="E14" s="23">
        <f t="shared" si="0"/>
        <v>-0.14776785617787119</v>
      </c>
      <c r="F14" s="22">
        <v>0</v>
      </c>
      <c r="G14" s="22">
        <v>520.455375</v>
      </c>
      <c r="H14" s="22">
        <v>4.6249999941210262E-3</v>
      </c>
      <c r="I14" s="22">
        <v>6.9374999911815389E-4</v>
      </c>
      <c r="J14" s="22">
        <v>421.72</v>
      </c>
      <c r="Y14" s="5"/>
      <c r="Z14" s="5"/>
      <c r="AA14" s="5"/>
      <c r="AB14" s="5"/>
      <c r="AC14" s="5"/>
      <c r="AD14" s="5"/>
      <c r="AE14" s="5"/>
      <c r="AF14" s="5"/>
      <c r="AG14" s="5"/>
      <c r="AH14" s="5"/>
      <c r="AI14" s="5"/>
      <c r="AJ14" s="5"/>
      <c r="AK14" s="5"/>
      <c r="AL14" s="5"/>
      <c r="AM14" s="5"/>
    </row>
    <row r="15" spans="1:39" x14ac:dyDescent="0.25">
      <c r="A15" s="49"/>
      <c r="B15" s="24" t="s">
        <v>15</v>
      </c>
      <c r="C15" s="22">
        <v>1057073.53</v>
      </c>
      <c r="D15" s="22">
        <v>950439.19</v>
      </c>
      <c r="E15" s="23">
        <f t="shared" si="0"/>
        <v>0.10087693710389294</v>
      </c>
      <c r="F15" s="22">
        <v>0</v>
      </c>
      <c r="G15" s="22">
        <v>2642.6838249999996</v>
      </c>
      <c r="H15" s="22">
        <v>135274.74617500009</v>
      </c>
      <c r="I15" s="22">
        <v>20291.212128749994</v>
      </c>
      <c r="J15" s="22">
        <v>8646.4399999999987</v>
      </c>
      <c r="Y15" s="5"/>
      <c r="Z15" s="5"/>
      <c r="AA15" s="5"/>
      <c r="AB15" s="5"/>
      <c r="AC15" s="5"/>
      <c r="AD15" s="5"/>
      <c r="AE15" s="5"/>
      <c r="AF15" s="5"/>
      <c r="AG15" s="5"/>
      <c r="AH15" s="5"/>
      <c r="AI15" s="5"/>
      <c r="AJ15" s="5"/>
      <c r="AK15" s="5"/>
      <c r="AL15" s="5"/>
      <c r="AM15" s="5"/>
    </row>
    <row r="16" spans="1:39" x14ac:dyDescent="0.25">
      <c r="A16" s="50" t="s">
        <v>33</v>
      </c>
      <c r="B16" s="25">
        <v>45992</v>
      </c>
      <c r="C16" s="26">
        <v>664309.34</v>
      </c>
      <c r="D16" s="26">
        <v>609211.81000000006</v>
      </c>
      <c r="E16" s="27">
        <f t="shared" si="0"/>
        <v>8.2939568484766316E-2</v>
      </c>
      <c r="F16" s="26">
        <v>0</v>
      </c>
      <c r="G16" s="26">
        <v>1660.7733499999999</v>
      </c>
      <c r="H16" s="26">
        <v>53436.756649999908</v>
      </c>
      <c r="I16" s="26">
        <v>8015.5134974999855</v>
      </c>
      <c r="J16" s="26">
        <v>1071.0999999999999</v>
      </c>
    </row>
    <row r="17" spans="1:39" x14ac:dyDescent="0.25">
      <c r="A17" s="50"/>
      <c r="B17" s="28" t="s">
        <v>15</v>
      </c>
      <c r="C17" s="26">
        <v>4422186.62</v>
      </c>
      <c r="D17" s="26">
        <v>3829755.2</v>
      </c>
      <c r="E17" s="27">
        <f t="shared" si="0"/>
        <v>0.133967982563341</v>
      </c>
      <c r="F17" s="26">
        <v>0</v>
      </c>
      <c r="G17" s="26">
        <v>11055.466549999999</v>
      </c>
      <c r="H17" s="26">
        <v>581375.95344999991</v>
      </c>
      <c r="I17" s="26">
        <v>87206.393017499984</v>
      </c>
      <c r="J17" s="26">
        <v>29848.78</v>
      </c>
      <c r="Y17" s="5"/>
      <c r="Z17" s="5"/>
      <c r="AA17" s="5"/>
      <c r="AB17" s="5"/>
      <c r="AC17" s="5"/>
      <c r="AD17" s="5"/>
      <c r="AE17" s="5"/>
      <c r="AF17" s="5"/>
      <c r="AG17" s="5"/>
      <c r="AH17" s="5"/>
      <c r="AI17" s="5"/>
      <c r="AJ17" s="5"/>
      <c r="AK17" s="5"/>
      <c r="AL17" s="5"/>
      <c r="AM17" s="5"/>
    </row>
    <row r="18" spans="1:39" x14ac:dyDescent="0.25">
      <c r="A18" s="49" t="s">
        <v>34</v>
      </c>
      <c r="B18" s="21">
        <v>45992</v>
      </c>
      <c r="C18" s="22">
        <v>891739.35</v>
      </c>
      <c r="D18" s="22">
        <v>697252.95</v>
      </c>
      <c r="E18" s="23">
        <f t="shared" si="0"/>
        <v>0.21809781075602419</v>
      </c>
      <c r="F18" s="22">
        <v>0</v>
      </c>
      <c r="G18" s="22">
        <v>2262.5383750000001</v>
      </c>
      <c r="H18" s="22">
        <v>192223.86162500002</v>
      </c>
      <c r="I18" s="22">
        <v>28833.579243750002</v>
      </c>
      <c r="J18" s="22">
        <v>2670</v>
      </c>
    </row>
    <row r="19" spans="1:39" x14ac:dyDescent="0.25">
      <c r="A19" s="49"/>
      <c r="B19" s="24" t="s">
        <v>15</v>
      </c>
      <c r="C19" s="22">
        <v>5308659.97</v>
      </c>
      <c r="D19" s="22">
        <v>4604451.6500000004</v>
      </c>
      <c r="E19" s="23">
        <f t="shared" si="0"/>
        <v>0.13265274551008763</v>
      </c>
      <c r="F19" s="22">
        <v>0</v>
      </c>
      <c r="G19" s="22">
        <v>13286.014924999999</v>
      </c>
      <c r="H19" s="22">
        <v>690922.30507499934</v>
      </c>
      <c r="I19" s="22">
        <v>103638.34576124999</v>
      </c>
      <c r="J19" s="22">
        <v>37790.04</v>
      </c>
      <c r="Y19" s="5"/>
      <c r="Z19" s="5"/>
      <c r="AA19" s="5"/>
      <c r="AB19" s="5"/>
      <c r="AC19" s="5"/>
      <c r="AD19" s="5"/>
      <c r="AE19" s="5"/>
      <c r="AF19" s="5"/>
      <c r="AG19" s="5"/>
      <c r="AH19" s="5"/>
      <c r="AI19" s="5"/>
      <c r="AJ19" s="5"/>
      <c r="AK19" s="5"/>
      <c r="AL19" s="5"/>
      <c r="AM19" s="5"/>
    </row>
    <row r="20" spans="1:39" x14ac:dyDescent="0.25">
      <c r="A20" s="50" t="s">
        <v>35</v>
      </c>
      <c r="B20" s="25">
        <v>45992</v>
      </c>
      <c r="C20" s="26">
        <v>2797108</v>
      </c>
      <c r="D20" s="26">
        <v>2506272</v>
      </c>
      <c r="E20" s="27">
        <f t="shared" si="0"/>
        <v>0.10397739379387567</v>
      </c>
      <c r="F20" s="26">
        <v>13050</v>
      </c>
      <c r="G20" s="26">
        <v>6559.3950000000004</v>
      </c>
      <c r="H20" s="26">
        <v>271226.60499999998</v>
      </c>
      <c r="I20" s="26">
        <v>40683.990749999997</v>
      </c>
      <c r="J20" s="26">
        <v>7976.75</v>
      </c>
    </row>
    <row r="21" spans="1:39" x14ac:dyDescent="0.25">
      <c r="A21" s="50"/>
      <c r="B21" s="28" t="s">
        <v>15</v>
      </c>
      <c r="C21" s="26">
        <v>19834619.75</v>
      </c>
      <c r="D21" s="26">
        <v>17131325.899999999</v>
      </c>
      <c r="E21" s="27">
        <f t="shared" si="0"/>
        <v>0.13629169018982587</v>
      </c>
      <c r="F21" s="26">
        <v>73985</v>
      </c>
      <c r="G21" s="26">
        <v>48376.616875000007</v>
      </c>
      <c r="H21" s="26">
        <v>2580932.2331250017</v>
      </c>
      <c r="I21" s="26">
        <v>387139.83496875002</v>
      </c>
      <c r="J21" s="26">
        <v>142656.25</v>
      </c>
      <c r="Y21" s="5"/>
      <c r="Z21" s="5"/>
      <c r="AA21" s="5"/>
      <c r="AB21" s="5"/>
      <c r="AC21" s="5"/>
      <c r="AD21" s="5"/>
      <c r="AE21" s="5"/>
      <c r="AF21" s="5"/>
      <c r="AG21" s="5"/>
      <c r="AH21" s="5"/>
      <c r="AI21" s="5"/>
      <c r="AJ21" s="5"/>
      <c r="AK21" s="5"/>
      <c r="AL21" s="5"/>
      <c r="AM21" s="5"/>
    </row>
    <row r="22" spans="1:39" x14ac:dyDescent="0.25">
      <c r="A22" s="51" t="s">
        <v>55</v>
      </c>
      <c r="B22" s="21">
        <v>45992</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2"/>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7" t="s">
        <v>56</v>
      </c>
      <c r="B24" s="25">
        <v>45992</v>
      </c>
      <c r="C24" s="26">
        <v>282513.19</v>
      </c>
      <c r="D24" s="26">
        <v>210670.75</v>
      </c>
      <c r="E24" s="27">
        <f t="shared" ref="E24:E25" si="4">IF(C24=0,"N/A",+(C24-D24)/C24)</f>
        <v>0.25429764889915407</v>
      </c>
      <c r="F24" s="26">
        <v>0</v>
      </c>
      <c r="G24" s="26">
        <v>697.872975</v>
      </c>
      <c r="H24" s="26">
        <v>71144.567025000011</v>
      </c>
      <c r="I24" s="26">
        <v>10671.685053750001</v>
      </c>
      <c r="J24" s="26">
        <v>344.05</v>
      </c>
      <c r="Y24" s="5"/>
      <c r="Z24" s="5"/>
      <c r="AA24" s="5"/>
      <c r="AB24" s="5"/>
      <c r="AC24" s="5"/>
      <c r="AD24" s="5"/>
      <c r="AE24" s="5"/>
      <c r="AF24" s="5"/>
      <c r="AG24" s="5"/>
      <c r="AH24" s="5"/>
      <c r="AI24" s="5"/>
      <c r="AJ24" s="5"/>
      <c r="AK24" s="5"/>
      <c r="AL24" s="5"/>
      <c r="AM24" s="5"/>
    </row>
    <row r="25" spans="1:39" x14ac:dyDescent="0.25">
      <c r="A25" s="58"/>
      <c r="B25" s="28" t="s">
        <v>15</v>
      </c>
      <c r="C25" s="26">
        <v>1525534.72</v>
      </c>
      <c r="D25" s="26">
        <v>1224640.8</v>
      </c>
      <c r="E25" s="27">
        <f t="shared" si="4"/>
        <v>0.19723832965270036</v>
      </c>
      <c r="F25" s="26">
        <v>0</v>
      </c>
      <c r="G25" s="26">
        <v>3753.1867999999999</v>
      </c>
      <c r="H25" s="26">
        <v>297140.73319999996</v>
      </c>
      <c r="I25" s="26">
        <v>44571.109980000008</v>
      </c>
      <c r="J25" s="26">
        <v>4649.1400000000003</v>
      </c>
      <c r="Y25" s="5"/>
      <c r="Z25" s="5"/>
      <c r="AA25" s="5"/>
      <c r="AB25" s="5"/>
      <c r="AC25" s="5"/>
      <c r="AD25" s="5"/>
      <c r="AE25" s="5"/>
      <c r="AF25" s="5"/>
      <c r="AG25" s="5"/>
      <c r="AH25" s="5"/>
      <c r="AI25" s="5"/>
      <c r="AJ25" s="5"/>
      <c r="AK25" s="5"/>
      <c r="AL25" s="5"/>
      <c r="AM25" s="5"/>
    </row>
    <row r="26" spans="1:39" x14ac:dyDescent="0.25">
      <c r="A26" s="49" t="s">
        <v>32</v>
      </c>
      <c r="B26" s="21">
        <v>45992</v>
      </c>
      <c r="C26" s="22">
        <v>186646.17</v>
      </c>
      <c r="D26" s="22">
        <v>159421.13</v>
      </c>
      <c r="E26" s="23">
        <f t="shared" ref="E26:E27" si="5">IF(C26=0,"N/A",+(C26-D26)/C26)</f>
        <v>0.14586444500843498</v>
      </c>
      <c r="F26" s="22">
        <v>0</v>
      </c>
      <c r="G26" s="22">
        <v>365.33542499999999</v>
      </c>
      <c r="H26" s="22">
        <v>26859.704575000007</v>
      </c>
      <c r="I26" s="22">
        <v>4028.9556862500008</v>
      </c>
      <c r="J26" s="22">
        <v>342.92999999999995</v>
      </c>
      <c r="AF26" s="5"/>
      <c r="AG26" s="5"/>
      <c r="AH26" s="5"/>
      <c r="AI26" s="5"/>
      <c r="AJ26" s="5"/>
      <c r="AK26" s="5"/>
      <c r="AL26" s="5"/>
      <c r="AM26" s="5"/>
    </row>
    <row r="27" spans="1:39" x14ac:dyDescent="0.25">
      <c r="A27" s="49"/>
      <c r="B27" s="24" t="s">
        <v>15</v>
      </c>
      <c r="C27" s="22">
        <v>1508592.92</v>
      </c>
      <c r="D27" s="22">
        <v>1219473.4499999997</v>
      </c>
      <c r="E27" s="23">
        <f t="shared" si="5"/>
        <v>0.1916484335615205</v>
      </c>
      <c r="F27" s="22">
        <v>0</v>
      </c>
      <c r="G27" s="22">
        <v>3642.4922999999999</v>
      </c>
      <c r="H27" s="22">
        <v>285476.97770000022</v>
      </c>
      <c r="I27" s="22">
        <v>42821.54665500002</v>
      </c>
      <c r="J27" s="22">
        <v>11907.84</v>
      </c>
      <c r="Y27" s="5"/>
      <c r="Z27" s="5"/>
      <c r="AA27" s="5"/>
      <c r="AB27" s="5"/>
      <c r="AC27" s="5"/>
      <c r="AD27" s="5"/>
      <c r="AE27" s="5"/>
      <c r="AF27" s="5"/>
      <c r="AG27" s="5"/>
      <c r="AH27" s="5"/>
      <c r="AI27" s="5"/>
      <c r="AJ27" s="5"/>
      <c r="AK27" s="5"/>
      <c r="AL27" s="5"/>
      <c r="AM27" s="5"/>
    </row>
    <row r="28" spans="1:39" x14ac:dyDescent="0.25">
      <c r="A28" s="50" t="s">
        <v>13</v>
      </c>
      <c r="B28" s="25">
        <v>45992</v>
      </c>
      <c r="C28" s="26">
        <v>2998572.75</v>
      </c>
      <c r="D28" s="26">
        <v>2587098.65</v>
      </c>
      <c r="E28" s="27">
        <f t="shared" si="0"/>
        <v>0.13722331732655146</v>
      </c>
      <c r="F28" s="26">
        <v>0</v>
      </c>
      <c r="G28" s="26">
        <v>7496.4318750000002</v>
      </c>
      <c r="H28" s="26">
        <v>403977.66812500008</v>
      </c>
      <c r="I28" s="26">
        <v>60596.650218750008</v>
      </c>
      <c r="J28" s="26">
        <v>12860.15</v>
      </c>
    </row>
    <row r="29" spans="1:39" x14ac:dyDescent="0.25">
      <c r="A29" s="50"/>
      <c r="B29" s="28" t="s">
        <v>15</v>
      </c>
      <c r="C29" s="26">
        <v>17392952.960000001</v>
      </c>
      <c r="D29" s="26">
        <v>14736534.350000001</v>
      </c>
      <c r="E29" s="27">
        <f t="shared" si="0"/>
        <v>0.15272959204277634</v>
      </c>
      <c r="F29" s="26">
        <v>0</v>
      </c>
      <c r="G29" s="26">
        <v>43482.382400000002</v>
      </c>
      <c r="H29" s="26">
        <v>2612936.2275999994</v>
      </c>
      <c r="I29" s="26">
        <v>391940.43414000003</v>
      </c>
      <c r="J29" s="26">
        <v>79526.199999999983</v>
      </c>
      <c r="Y29" s="5"/>
      <c r="Z29" s="5"/>
      <c r="AA29" s="5"/>
      <c r="AB29" s="5"/>
      <c r="AC29" s="5"/>
      <c r="AD29" s="5"/>
      <c r="AE29" s="5"/>
      <c r="AF29" s="6"/>
      <c r="AG29" s="6"/>
      <c r="AH29" s="6"/>
      <c r="AI29" s="6"/>
      <c r="AJ29" s="6"/>
      <c r="AK29" s="6"/>
      <c r="AL29" s="6"/>
      <c r="AM29" s="6"/>
    </row>
    <row r="30" spans="1:39" x14ac:dyDescent="0.25">
      <c r="A30" s="49" t="s">
        <v>5</v>
      </c>
      <c r="B30" s="21">
        <v>45992</v>
      </c>
      <c r="C30" s="22">
        <v>644574.18999999994</v>
      </c>
      <c r="D30" s="22">
        <v>552450.93000000005</v>
      </c>
      <c r="E30" s="23">
        <f t="shared" si="0"/>
        <v>0.14292111199798413</v>
      </c>
      <c r="F30" s="22">
        <v>0</v>
      </c>
      <c r="G30" s="22">
        <v>1611.435475</v>
      </c>
      <c r="H30" s="22">
        <v>90511.824524999887</v>
      </c>
      <c r="I30" s="22">
        <v>13576.773678749983</v>
      </c>
      <c r="J30" s="22">
        <v>1892.3799999999999</v>
      </c>
    </row>
    <row r="31" spans="1:39" x14ac:dyDescent="0.25">
      <c r="A31" s="49"/>
      <c r="B31" s="24" t="s">
        <v>15</v>
      </c>
      <c r="C31" s="22">
        <v>4498172.26</v>
      </c>
      <c r="D31" s="22">
        <v>3814179.91</v>
      </c>
      <c r="E31" s="23">
        <f t="shared" si="0"/>
        <v>0.15206006139035672</v>
      </c>
      <c r="F31" s="22">
        <v>0</v>
      </c>
      <c r="G31" s="22">
        <v>11245.43065</v>
      </c>
      <c r="H31" s="22">
        <v>672746.91934999963</v>
      </c>
      <c r="I31" s="22">
        <v>100912.0379025</v>
      </c>
      <c r="J31" s="22">
        <v>29481.71</v>
      </c>
      <c r="Y31" s="5"/>
      <c r="Z31" s="5"/>
      <c r="AA31" s="5"/>
      <c r="AB31" s="5"/>
      <c r="AC31" s="5"/>
      <c r="AD31" s="5"/>
      <c r="AE31" s="5"/>
      <c r="AF31" s="5"/>
      <c r="AG31" s="5"/>
      <c r="AH31" s="5"/>
      <c r="AI31" s="5"/>
      <c r="AJ31" s="5"/>
      <c r="AK31" s="5"/>
      <c r="AL31" s="5"/>
      <c r="AM31" s="5"/>
    </row>
    <row r="32" spans="1:39" x14ac:dyDescent="0.25">
      <c r="A32" s="50" t="s">
        <v>12</v>
      </c>
      <c r="B32" s="25">
        <v>45992</v>
      </c>
      <c r="C32" s="26">
        <v>548003.94999999995</v>
      </c>
      <c r="D32" s="26">
        <v>491303.45</v>
      </c>
      <c r="E32" s="27">
        <f t="shared" si="0"/>
        <v>0.10346731989796779</v>
      </c>
      <c r="F32" s="26">
        <v>0</v>
      </c>
      <c r="G32" s="26">
        <v>1370.009875</v>
      </c>
      <c r="H32" s="26">
        <v>55330.490124999938</v>
      </c>
      <c r="I32" s="26">
        <v>8299.5735187499904</v>
      </c>
      <c r="J32" s="26">
        <v>324.5</v>
      </c>
    </row>
    <row r="33" spans="1:39" x14ac:dyDescent="0.25">
      <c r="A33" s="50"/>
      <c r="B33" s="28" t="s">
        <v>15</v>
      </c>
      <c r="C33" s="26">
        <v>2396297.31</v>
      </c>
      <c r="D33" s="26">
        <v>2226024.7999999998</v>
      </c>
      <c r="E33" s="27">
        <f t="shared" si="0"/>
        <v>7.1056504253222338E-2</v>
      </c>
      <c r="F33" s="26">
        <v>0</v>
      </c>
      <c r="G33" s="26">
        <v>5990.7432749999998</v>
      </c>
      <c r="H33" s="26">
        <v>164281.76672500026</v>
      </c>
      <c r="I33" s="26">
        <v>24642.265008749993</v>
      </c>
      <c r="J33" s="26">
        <v>10965.900000000001</v>
      </c>
      <c r="Y33" s="5"/>
      <c r="Z33" s="5"/>
      <c r="AA33" s="5"/>
      <c r="AB33" s="5"/>
      <c r="AC33" s="5"/>
      <c r="AD33" s="5"/>
      <c r="AE33" s="5"/>
      <c r="AF33" s="5"/>
      <c r="AG33" s="5"/>
      <c r="AH33" s="5"/>
      <c r="AI33" s="5"/>
      <c r="AJ33" s="5"/>
      <c r="AK33" s="5"/>
      <c r="AL33" s="5"/>
      <c r="AM33" s="5"/>
    </row>
    <row r="34" spans="1:39" x14ac:dyDescent="0.25">
      <c r="A34" s="49" t="s">
        <v>46</v>
      </c>
      <c r="B34" s="21">
        <v>45992</v>
      </c>
      <c r="C34" s="22">
        <v>437649.5</v>
      </c>
      <c r="D34" s="22">
        <v>427022</v>
      </c>
      <c r="E34" s="23">
        <f t="shared" ref="E34:E35" si="6">IF(C34=0,"N/A",+(C34-D34)/C34)</f>
        <v>2.4283130678773766E-2</v>
      </c>
      <c r="F34" s="22">
        <v>0</v>
      </c>
      <c r="G34" s="22">
        <v>1093.37375</v>
      </c>
      <c r="H34" s="22">
        <v>9534.1262499999993</v>
      </c>
      <c r="I34" s="22">
        <v>1430.1189374999999</v>
      </c>
      <c r="J34" s="22">
        <v>3420.5</v>
      </c>
      <c r="Y34" s="5"/>
      <c r="Z34" s="5"/>
      <c r="AA34" s="5"/>
      <c r="AB34" s="5"/>
      <c r="AC34" s="5"/>
      <c r="AD34" s="5"/>
      <c r="AE34" s="5"/>
      <c r="AF34" s="5"/>
      <c r="AG34" s="5"/>
      <c r="AH34" s="5"/>
      <c r="AI34" s="5"/>
      <c r="AJ34" s="5"/>
      <c r="AK34" s="5"/>
      <c r="AL34" s="5"/>
      <c r="AM34" s="5"/>
    </row>
    <row r="35" spans="1:39" x14ac:dyDescent="0.25">
      <c r="A35" s="49"/>
      <c r="B35" s="24" t="s">
        <v>15</v>
      </c>
      <c r="C35" s="22">
        <v>2292103.75</v>
      </c>
      <c r="D35" s="22">
        <v>2023433</v>
      </c>
      <c r="E35" s="23">
        <f t="shared" si="6"/>
        <v>0.11721578920674948</v>
      </c>
      <c r="F35" s="22">
        <v>0</v>
      </c>
      <c r="G35" s="22">
        <v>5720.2593749999996</v>
      </c>
      <c r="H35" s="22">
        <v>262950.49062499998</v>
      </c>
      <c r="I35" s="22">
        <v>39442.573593749999</v>
      </c>
      <c r="J35" s="22">
        <v>10812.75</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60" t="s">
        <v>48</v>
      </c>
      <c r="B37" s="16">
        <f>+B28</f>
        <v>45992</v>
      </c>
      <c r="C37" s="19">
        <f>+C28+C20+C18+C30+C16+C6+C32+C14+C22+C26+C8+C34+C12+C24+C10</f>
        <v>10209753.599999998</v>
      </c>
      <c r="D37" s="19">
        <f>+D28+D20+D18+D30+D16+D6+D32+D14+D22+D26+D8+D34+D12+D24+D10</f>
        <v>8982459.6800000016</v>
      </c>
      <c r="E37" s="11">
        <f t="shared" ref="E37" si="7">+(C37-D37)/C37</f>
        <v>0.12020798621428008</v>
      </c>
      <c r="F37" s="19">
        <f t="shared" ref="F37:J38" si="8">+F28+F20+F18+F30+F16+F6+F32+F14+F22+F26+F8+F34+F12+F24+F10</f>
        <v>13380</v>
      </c>
      <c r="G37" s="19">
        <f t="shared" si="8"/>
        <v>25013.758999999998</v>
      </c>
      <c r="H37" s="19">
        <f t="shared" si="8"/>
        <v>1246985.6047750001</v>
      </c>
      <c r="I37" s="19">
        <f t="shared" si="8"/>
        <v>187047.84071624995</v>
      </c>
      <c r="J37" s="19">
        <f t="shared" si="8"/>
        <v>31502.81</v>
      </c>
      <c r="Y37" s="5"/>
      <c r="Z37" s="5"/>
      <c r="AA37" s="5"/>
      <c r="AB37" s="5"/>
      <c r="AC37" s="5"/>
      <c r="AD37" s="5"/>
      <c r="AE37" s="5"/>
    </row>
    <row r="38" spans="1:39" x14ac:dyDescent="0.25">
      <c r="A38" s="60"/>
      <c r="B38" s="17" t="str">
        <f>+B33</f>
        <v>FYTD</v>
      </c>
      <c r="C38" s="19">
        <f>+C29+C21+C19+C31+C17+C7+C33+C15+C23+C27+C9+C35+C13+C25+C11</f>
        <v>64861311.649999999</v>
      </c>
      <c r="D38" s="19">
        <f>+D29+D21+D19+D31+D17+D7+D33+D15+D23+D27+D9+D35+D13+D25+D11</f>
        <v>56077485.149999999</v>
      </c>
      <c r="E38" s="11">
        <f t="shared" ref="E38" si="9">+(C38-D38)/C38</f>
        <v>0.13542474360368567</v>
      </c>
      <c r="F38" s="19">
        <f t="shared" si="8"/>
        <v>74885</v>
      </c>
      <c r="G38" s="19">
        <f t="shared" si="8"/>
        <v>160737.931625</v>
      </c>
      <c r="H38" s="19">
        <f t="shared" si="8"/>
        <v>8635810.8483750019</v>
      </c>
      <c r="I38" s="19">
        <f t="shared" si="8"/>
        <v>1295371.62885</v>
      </c>
      <c r="J38" s="19">
        <f t="shared" si="8"/>
        <v>393780.10000000003</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53" t="s">
        <v>4</v>
      </c>
      <c r="B43" s="53"/>
      <c r="C43" s="53"/>
      <c r="D43" s="53"/>
      <c r="E43" s="53"/>
      <c r="F43" s="53"/>
      <c r="G43" s="53"/>
      <c r="H43" s="53"/>
      <c r="I43" s="53"/>
      <c r="J43" s="53"/>
    </row>
    <row r="44" spans="1:39" ht="23.25" x14ac:dyDescent="0.35">
      <c r="A44" s="54">
        <f>+A2</f>
        <v>45992</v>
      </c>
      <c r="B44" s="54"/>
      <c r="C44" s="54"/>
      <c r="D44" s="54"/>
      <c r="E44" s="54"/>
      <c r="F44" s="54"/>
      <c r="G44" s="54"/>
      <c r="H44" s="54"/>
      <c r="I44" s="54"/>
      <c r="J44" s="54"/>
    </row>
    <row r="45" spans="1:39" ht="23.25" x14ac:dyDescent="0.35">
      <c r="A45" s="54" t="s">
        <v>25</v>
      </c>
      <c r="B45" s="54"/>
      <c r="C45" s="54"/>
      <c r="D45" s="54"/>
      <c r="E45" s="54"/>
      <c r="F45" s="54"/>
      <c r="G45" s="54"/>
      <c r="H45" s="54"/>
      <c r="I45" s="54"/>
      <c r="J45" s="54"/>
    </row>
    <row r="46" spans="1:39" x14ac:dyDescent="0.25">
      <c r="A46" s="55" t="s">
        <v>2</v>
      </c>
      <c r="B46" s="17" t="s">
        <v>3</v>
      </c>
      <c r="C46" s="18"/>
      <c r="D46" s="18"/>
      <c r="E46" s="18"/>
      <c r="F46" s="18" t="s">
        <v>18</v>
      </c>
      <c r="G46" s="18" t="s">
        <v>17</v>
      </c>
      <c r="H46" s="18"/>
      <c r="I46" s="18" t="s">
        <v>16</v>
      </c>
      <c r="J46" s="18" t="s">
        <v>9</v>
      </c>
    </row>
    <row r="47" spans="1:39" x14ac:dyDescent="0.25">
      <c r="A47" s="56"/>
      <c r="B47" s="17" t="s">
        <v>15</v>
      </c>
      <c r="C47" s="31" t="s">
        <v>6</v>
      </c>
      <c r="D47" s="31" t="s">
        <v>0</v>
      </c>
      <c r="E47" s="31" t="s">
        <v>7</v>
      </c>
      <c r="F47" s="31" t="s">
        <v>21</v>
      </c>
      <c r="G47" s="31" t="s">
        <v>29</v>
      </c>
      <c r="H47" s="31" t="s">
        <v>1</v>
      </c>
      <c r="I47" s="31" t="s">
        <v>19</v>
      </c>
      <c r="J47" s="31" t="s">
        <v>20</v>
      </c>
    </row>
    <row r="48" spans="1:39" x14ac:dyDescent="0.25">
      <c r="A48" s="49" t="s">
        <v>52</v>
      </c>
      <c r="B48" s="21">
        <v>45992</v>
      </c>
      <c r="C48" s="22">
        <v>2511786</v>
      </c>
      <c r="D48" s="22">
        <v>2301059.69</v>
      </c>
      <c r="E48" s="23">
        <f t="shared" ref="E48:E49" si="10">IF(C48=0,"N/A",+(C48-D48)/C48)</f>
        <v>8.3895009367836296E-2</v>
      </c>
      <c r="F48" s="22">
        <v>57034.46</v>
      </c>
      <c r="G48" s="22">
        <v>6279.4650000000001</v>
      </c>
      <c r="H48" s="22">
        <v>147412.38500000007</v>
      </c>
      <c r="I48" s="22">
        <v>29482.477000000014</v>
      </c>
      <c r="J48" s="22">
        <v>0</v>
      </c>
    </row>
    <row r="49" spans="1:13" x14ac:dyDescent="0.25">
      <c r="A49" s="49"/>
      <c r="B49" s="24" t="s">
        <v>15</v>
      </c>
      <c r="C49" s="22">
        <v>22812339.41</v>
      </c>
      <c r="D49" s="22">
        <v>21100380.440000001</v>
      </c>
      <c r="E49" s="23">
        <f t="shared" si="10"/>
        <v>7.5045305053174235E-2</v>
      </c>
      <c r="F49" s="22">
        <v>421611.10000000003</v>
      </c>
      <c r="G49" s="22">
        <v>57030.848525000009</v>
      </c>
      <c r="H49" s="22">
        <v>1233317.0214749987</v>
      </c>
      <c r="I49" s="22">
        <v>246663.40429500007</v>
      </c>
      <c r="J49" s="22">
        <v>0</v>
      </c>
    </row>
    <row r="50" spans="1:13" x14ac:dyDescent="0.25">
      <c r="A50" s="59" t="s">
        <v>23</v>
      </c>
      <c r="B50" s="15">
        <v>45992</v>
      </c>
      <c r="C50" s="14">
        <v>48158779.560000002</v>
      </c>
      <c r="D50" s="14">
        <v>44341716.460000001</v>
      </c>
      <c r="E50" s="27">
        <f t="shared" ref="E50:E75" si="11">IF(C50=0,"N/A",+(C50-D50)/C50)</f>
        <v>7.9259963289651125E-2</v>
      </c>
      <c r="F50" s="14">
        <v>0</v>
      </c>
      <c r="G50" s="26">
        <v>116124.3689</v>
      </c>
      <c r="H50" s="14">
        <v>3700938.7311000014</v>
      </c>
      <c r="I50" s="14">
        <v>740187.74622000032</v>
      </c>
      <c r="J50" s="14">
        <v>0</v>
      </c>
      <c r="M50" s="13"/>
    </row>
    <row r="51" spans="1:13" x14ac:dyDescent="0.25">
      <c r="A51" s="59"/>
      <c r="B51" s="10" t="s">
        <v>15</v>
      </c>
      <c r="C51" s="14">
        <v>262296138.21000001</v>
      </c>
      <c r="D51" s="14">
        <v>234483207.59</v>
      </c>
      <c r="E51" s="27">
        <f t="shared" si="11"/>
        <v>0.10603637098817049</v>
      </c>
      <c r="F51" s="14">
        <v>0</v>
      </c>
      <c r="G51" s="26">
        <v>632387.43952500005</v>
      </c>
      <c r="H51" s="14">
        <v>27180543.180475004</v>
      </c>
      <c r="I51" s="14">
        <v>5436108.6360950004</v>
      </c>
      <c r="J51" s="14">
        <v>0</v>
      </c>
    </row>
    <row r="52" spans="1:13" x14ac:dyDescent="0.25">
      <c r="A52" s="49" t="s">
        <v>39</v>
      </c>
      <c r="B52" s="21">
        <v>45992</v>
      </c>
      <c r="C52" s="22">
        <v>7069539.4699999997</v>
      </c>
      <c r="D52" s="22">
        <v>6615477.0300000003</v>
      </c>
      <c r="E52" s="23">
        <f t="shared" si="11"/>
        <v>6.4228008334466444E-2</v>
      </c>
      <c r="F52" s="22">
        <v>0</v>
      </c>
      <c r="G52" s="22">
        <v>17673.848675000001</v>
      </c>
      <c r="H52" s="22">
        <v>436388.59132499946</v>
      </c>
      <c r="I52" s="22">
        <v>87277.718264999901</v>
      </c>
      <c r="J52" s="22">
        <v>0</v>
      </c>
    </row>
    <row r="53" spans="1:13" x14ac:dyDescent="0.25">
      <c r="A53" s="49"/>
      <c r="B53" s="24" t="s">
        <v>15</v>
      </c>
      <c r="C53" s="22">
        <v>45728469.490000002</v>
      </c>
      <c r="D53" s="22">
        <v>41508270.07</v>
      </c>
      <c r="E53" s="23">
        <f t="shared" si="11"/>
        <v>9.2288228035335484E-2</v>
      </c>
      <c r="F53" s="22">
        <v>237486.72</v>
      </c>
      <c r="G53" s="22">
        <v>114321.17372500002</v>
      </c>
      <c r="H53" s="22">
        <v>3868391.5262750015</v>
      </c>
      <c r="I53" s="22">
        <v>773678.30525500013</v>
      </c>
      <c r="J53" s="22">
        <v>0</v>
      </c>
    </row>
    <row r="54" spans="1:13" x14ac:dyDescent="0.25">
      <c r="A54" s="62" t="s">
        <v>24</v>
      </c>
      <c r="B54" s="15">
        <v>45992</v>
      </c>
      <c r="C54" s="14">
        <v>24477071.57</v>
      </c>
      <c r="D54" s="14">
        <v>22496142.91</v>
      </c>
      <c r="E54" s="27">
        <f t="shared" si="11"/>
        <v>8.0929969679375338E-2</v>
      </c>
      <c r="F54" s="14">
        <v>0</v>
      </c>
      <c r="G54" s="26">
        <v>60035.958924999999</v>
      </c>
      <c r="H54" s="14">
        <v>1920892.7010750002</v>
      </c>
      <c r="I54" s="14">
        <v>384178.54021500004</v>
      </c>
      <c r="J54" s="14">
        <v>42.53</v>
      </c>
    </row>
    <row r="55" spans="1:13" x14ac:dyDescent="0.25">
      <c r="A55" s="63"/>
      <c r="B55" s="10" t="s">
        <v>15</v>
      </c>
      <c r="C55" s="14">
        <v>140953571.07999998</v>
      </c>
      <c r="D55" s="14">
        <v>129769249.47</v>
      </c>
      <c r="E55" s="27">
        <f t="shared" si="11"/>
        <v>7.9347557669554758E-2</v>
      </c>
      <c r="F55" s="14">
        <v>0</v>
      </c>
      <c r="G55" s="26">
        <v>344251.26949999999</v>
      </c>
      <c r="H55" s="14">
        <v>10840070.340499984</v>
      </c>
      <c r="I55" s="14">
        <v>2168014.0680999993</v>
      </c>
      <c r="J55" s="14">
        <v>43.69</v>
      </c>
    </row>
    <row r="56" spans="1:13" x14ac:dyDescent="0.25">
      <c r="A56" s="51" t="s">
        <v>43</v>
      </c>
      <c r="B56" s="21">
        <v>45992</v>
      </c>
      <c r="C56" s="22">
        <v>573008.86</v>
      </c>
      <c r="D56" s="22">
        <v>524753.72</v>
      </c>
      <c r="E56" s="23">
        <f t="shared" ref="E56:E57" si="12">IF(C56=0,"N/A",+(C56-D56)/C56)</f>
        <v>8.421360186297995E-2</v>
      </c>
      <c r="F56" s="22">
        <v>0</v>
      </c>
      <c r="G56" s="22">
        <v>1432.52215</v>
      </c>
      <c r="H56" s="22">
        <v>46822.617850000017</v>
      </c>
      <c r="I56" s="22">
        <v>9364.523570000003</v>
      </c>
      <c r="J56" s="22">
        <v>0</v>
      </c>
    </row>
    <row r="57" spans="1:13" x14ac:dyDescent="0.25">
      <c r="A57" s="52"/>
      <c r="B57" s="24" t="s">
        <v>15</v>
      </c>
      <c r="C57" s="22">
        <v>3115955.64</v>
      </c>
      <c r="D57" s="22">
        <v>2801149.9699999997</v>
      </c>
      <c r="E57" s="23">
        <f t="shared" si="12"/>
        <v>0.10103021556494314</v>
      </c>
      <c r="F57" s="22">
        <v>0</v>
      </c>
      <c r="G57" s="22">
        <v>7789.8890999999994</v>
      </c>
      <c r="H57" s="22">
        <v>307015.78090000042</v>
      </c>
      <c r="I57" s="22">
        <v>61403.156180000027</v>
      </c>
      <c r="J57" s="22">
        <v>51.74</v>
      </c>
    </row>
    <row r="58" spans="1:13" x14ac:dyDescent="0.25">
      <c r="A58" s="62" t="s">
        <v>36</v>
      </c>
      <c r="B58" s="15">
        <v>45992</v>
      </c>
      <c r="C58" s="14">
        <v>191015949.19999999</v>
      </c>
      <c r="D58" s="14">
        <v>168921536.25999999</v>
      </c>
      <c r="E58" s="27">
        <f t="shared" si="11"/>
        <v>0.11566789596645891</v>
      </c>
      <c r="F58" s="14">
        <v>0</v>
      </c>
      <c r="G58" s="26">
        <v>469830</v>
      </c>
      <c r="H58" s="14">
        <v>21624582.939999998</v>
      </c>
      <c r="I58" s="14">
        <v>4324916.5879999995</v>
      </c>
      <c r="J58" s="14">
        <v>0</v>
      </c>
    </row>
    <row r="59" spans="1:13" x14ac:dyDescent="0.25">
      <c r="A59" s="63"/>
      <c r="B59" s="10" t="s">
        <v>15</v>
      </c>
      <c r="C59" s="14">
        <v>1078333241.9200001</v>
      </c>
      <c r="D59" s="14">
        <v>965152549.86000001</v>
      </c>
      <c r="E59" s="27">
        <f t="shared" si="11"/>
        <v>0.10495891961790858</v>
      </c>
      <c r="F59" s="14">
        <v>3419720.35</v>
      </c>
      <c r="G59" s="26">
        <v>2624227</v>
      </c>
      <c r="H59" s="14">
        <v>107136744.71000007</v>
      </c>
      <c r="I59" s="14">
        <v>21427348.941999998</v>
      </c>
      <c r="J59" s="14">
        <v>15690.25</v>
      </c>
    </row>
    <row r="60" spans="1:13" x14ac:dyDescent="0.25">
      <c r="A60" s="51" t="s">
        <v>44</v>
      </c>
      <c r="B60" s="21">
        <v>45992</v>
      </c>
      <c r="C60" s="22">
        <v>1106896.68</v>
      </c>
      <c r="D60" s="22">
        <v>1072539.76</v>
      </c>
      <c r="E60" s="23">
        <f t="shared" si="11"/>
        <v>3.1038958396731237E-2</v>
      </c>
      <c r="F60" s="22">
        <v>16705.669999999998</v>
      </c>
      <c r="G60" s="22">
        <v>2767.2417</v>
      </c>
      <c r="H60" s="22">
        <v>14884.008299999927</v>
      </c>
      <c r="I60" s="22">
        <v>2976.8016599999855</v>
      </c>
      <c r="J60" s="22">
        <v>0</v>
      </c>
    </row>
    <row r="61" spans="1:13" x14ac:dyDescent="0.25">
      <c r="A61" s="52"/>
      <c r="B61" s="24" t="s">
        <v>15</v>
      </c>
      <c r="C61" s="22">
        <v>6452705.8700000001</v>
      </c>
      <c r="D61" s="22">
        <v>6023158.1199999992</v>
      </c>
      <c r="E61" s="23">
        <f t="shared" si="11"/>
        <v>6.6568623869415713E-2</v>
      </c>
      <c r="F61" s="22">
        <v>69714.52</v>
      </c>
      <c r="G61" s="22">
        <v>16131.764675</v>
      </c>
      <c r="H61" s="22">
        <v>343701.46532500093</v>
      </c>
      <c r="I61" s="22">
        <v>68740.293065000034</v>
      </c>
      <c r="J61" s="22">
        <v>0</v>
      </c>
    </row>
    <row r="62" spans="1:13" x14ac:dyDescent="0.25">
      <c r="A62" s="59" t="s">
        <v>38</v>
      </c>
      <c r="B62" s="15">
        <v>45992</v>
      </c>
      <c r="C62" s="14">
        <v>12787642.52</v>
      </c>
      <c r="D62" s="14">
        <v>11286004.960000001</v>
      </c>
      <c r="E62" s="27">
        <f t="shared" si="11"/>
        <v>0.11742880344453034</v>
      </c>
      <c r="F62" s="14">
        <v>0</v>
      </c>
      <c r="G62" s="26">
        <v>31969.106299999999</v>
      </c>
      <c r="H62" s="14">
        <v>1469668.4536999986</v>
      </c>
      <c r="I62" s="14">
        <v>293933.6907399997</v>
      </c>
      <c r="J62" s="14">
        <v>0</v>
      </c>
    </row>
    <row r="63" spans="1:13" x14ac:dyDescent="0.25">
      <c r="A63" s="59"/>
      <c r="B63" s="10" t="s">
        <v>15</v>
      </c>
      <c r="C63" s="14">
        <v>83411788.150000006</v>
      </c>
      <c r="D63" s="14">
        <v>74072254.469999999</v>
      </c>
      <c r="E63" s="27">
        <f t="shared" si="11"/>
        <v>0.11196899008093027</v>
      </c>
      <c r="F63" s="14">
        <v>0</v>
      </c>
      <c r="G63" s="26">
        <v>206651.34937500002</v>
      </c>
      <c r="H63" s="14">
        <v>9132882.3306250069</v>
      </c>
      <c r="I63" s="14">
        <v>1826576.4661250003</v>
      </c>
      <c r="J63" s="14">
        <v>0</v>
      </c>
    </row>
    <row r="64" spans="1:13" x14ac:dyDescent="0.25">
      <c r="A64" s="51" t="s">
        <v>37</v>
      </c>
      <c r="B64" s="21">
        <v>45992</v>
      </c>
      <c r="C64" s="22">
        <v>263509331.75</v>
      </c>
      <c r="D64" s="22">
        <v>221325907.61000001</v>
      </c>
      <c r="E64" s="23">
        <f t="shared" si="11"/>
        <v>0.16008322688177432</v>
      </c>
      <c r="F64" s="22">
        <v>0</v>
      </c>
      <c r="G64" s="22">
        <v>640671.05000000005</v>
      </c>
      <c r="H64" s="22">
        <v>41542753.089999989</v>
      </c>
      <c r="I64" s="22">
        <v>8308550.6179999979</v>
      </c>
      <c r="J64" s="22">
        <v>43508.89</v>
      </c>
    </row>
    <row r="65" spans="1:11" x14ac:dyDescent="0.25">
      <c r="A65" s="52"/>
      <c r="B65" s="24" t="s">
        <v>15</v>
      </c>
      <c r="C65" s="22">
        <v>1448847520.51</v>
      </c>
      <c r="D65" s="22">
        <v>1250753627.9200001</v>
      </c>
      <c r="E65" s="23">
        <f t="shared" si="11"/>
        <v>0.13672514863418483</v>
      </c>
      <c r="F65" s="22">
        <v>12472788.27</v>
      </c>
      <c r="G65" s="22">
        <v>3474638.3753500003</v>
      </c>
      <c r="H65" s="22">
        <v>182146465.9446499</v>
      </c>
      <c r="I65" s="22">
        <v>36429293.188930005</v>
      </c>
      <c r="J65" s="22">
        <v>213146.38</v>
      </c>
    </row>
    <row r="66" spans="1:11" x14ac:dyDescent="0.25">
      <c r="A66" s="59" t="s">
        <v>40</v>
      </c>
      <c r="B66" s="15">
        <v>45992</v>
      </c>
      <c r="C66" s="14">
        <v>0</v>
      </c>
      <c r="D66" s="14">
        <v>0</v>
      </c>
      <c r="E66" s="27" t="str">
        <f t="shared" ref="E66:E67" si="13">IF(C66=0,"N/A",+(C66-D66)/C66)</f>
        <v>N/A</v>
      </c>
      <c r="F66" s="14">
        <v>0</v>
      </c>
      <c r="G66" s="26">
        <v>0</v>
      </c>
      <c r="H66" s="14">
        <v>0</v>
      </c>
      <c r="I66" s="14">
        <v>0</v>
      </c>
      <c r="J66" s="14">
        <v>0</v>
      </c>
    </row>
    <row r="67" spans="1:11" x14ac:dyDescent="0.25">
      <c r="A67" s="59"/>
      <c r="B67" s="10" t="s">
        <v>15</v>
      </c>
      <c r="C67" s="14">
        <v>0</v>
      </c>
      <c r="D67" s="14">
        <v>0</v>
      </c>
      <c r="E67" s="27" t="str">
        <f t="shared" si="13"/>
        <v>N/A</v>
      </c>
      <c r="F67" s="14">
        <v>0</v>
      </c>
      <c r="G67" s="26">
        <v>0</v>
      </c>
      <c r="H67" s="14">
        <v>0</v>
      </c>
      <c r="I67" s="14">
        <v>0</v>
      </c>
      <c r="J67" s="14">
        <v>0</v>
      </c>
    </row>
    <row r="68" spans="1:11" x14ac:dyDescent="0.25">
      <c r="A68" s="51" t="s">
        <v>42</v>
      </c>
      <c r="B68" s="21">
        <v>45992</v>
      </c>
      <c r="C68" s="22">
        <v>42301982.689999998</v>
      </c>
      <c r="D68" s="22">
        <v>38547888.359999999</v>
      </c>
      <c r="E68" s="23">
        <f t="shared" ref="E68:E71" si="14">IF(C68=0,"N/A",+(C68-D68)/C68)</f>
        <v>8.8745115270624175E-2</v>
      </c>
      <c r="F68" s="22">
        <v>0</v>
      </c>
      <c r="G68" s="22">
        <v>103196.53</v>
      </c>
      <c r="H68" s="22">
        <v>3650897.7999999984</v>
      </c>
      <c r="I68" s="22">
        <v>730179.55999999971</v>
      </c>
      <c r="J68" s="22">
        <v>337.56</v>
      </c>
    </row>
    <row r="69" spans="1:11" x14ac:dyDescent="0.25">
      <c r="A69" s="52"/>
      <c r="B69" s="24" t="s">
        <v>15</v>
      </c>
      <c r="C69" s="22">
        <v>230716457.83999997</v>
      </c>
      <c r="D69" s="22">
        <v>209334142.34000003</v>
      </c>
      <c r="E69" s="23">
        <f t="shared" si="14"/>
        <v>9.2677894330487703E-2</v>
      </c>
      <c r="F69" s="22">
        <v>0</v>
      </c>
      <c r="G69" s="22">
        <v>557558.41</v>
      </c>
      <c r="H69" s="22">
        <v>20824757.08999994</v>
      </c>
      <c r="I69" s="22">
        <v>4164951.4180000001</v>
      </c>
      <c r="J69" s="22">
        <v>5559.26</v>
      </c>
    </row>
    <row r="70" spans="1:11" x14ac:dyDescent="0.25">
      <c r="A70" s="59" t="s">
        <v>58</v>
      </c>
      <c r="B70" s="15">
        <v>45992</v>
      </c>
      <c r="C70" s="14">
        <v>31955806.100000001</v>
      </c>
      <c r="D70" s="14">
        <v>28696424.670000002</v>
      </c>
      <c r="E70" s="27">
        <f t="shared" si="14"/>
        <v>0.10199653295555575</v>
      </c>
      <c r="F70" s="14">
        <v>0</v>
      </c>
      <c r="G70" s="26">
        <v>76002.92</v>
      </c>
      <c r="H70" s="14">
        <v>3183378.51</v>
      </c>
      <c r="I70" s="14">
        <v>636675.70200000005</v>
      </c>
      <c r="J70" s="14">
        <v>0</v>
      </c>
    </row>
    <row r="71" spans="1:11" x14ac:dyDescent="0.25">
      <c r="A71" s="59"/>
      <c r="B71" s="10" t="s">
        <v>15</v>
      </c>
      <c r="C71" s="14">
        <v>150630462.91999999</v>
      </c>
      <c r="D71" s="14">
        <v>126686114.37</v>
      </c>
      <c r="E71" s="27">
        <f t="shared" si="14"/>
        <v>0.15896086412956756</v>
      </c>
      <c r="F71" s="14">
        <v>335590</v>
      </c>
      <c r="G71" s="26">
        <v>298907.20999999996</v>
      </c>
      <c r="H71" s="14">
        <v>23309851.339999981</v>
      </c>
      <c r="I71" s="14">
        <v>4661970.2680000011</v>
      </c>
      <c r="J71" s="14">
        <v>0</v>
      </c>
    </row>
    <row r="72" spans="1:11" ht="15" hidden="1" customHeight="1" x14ac:dyDescent="0.25">
      <c r="A72" s="67" t="s">
        <v>59</v>
      </c>
      <c r="B72" s="35">
        <v>45992</v>
      </c>
      <c r="C72" s="36">
        <v>0</v>
      </c>
      <c r="D72" s="36">
        <v>0</v>
      </c>
      <c r="E72" s="37" t="str">
        <f t="shared" si="11"/>
        <v>N/A</v>
      </c>
      <c r="F72" s="36">
        <v>0</v>
      </c>
      <c r="G72" s="36">
        <v>0</v>
      </c>
      <c r="H72" s="36">
        <v>0</v>
      </c>
      <c r="I72" s="36">
        <v>0</v>
      </c>
      <c r="J72" s="36">
        <v>0</v>
      </c>
    </row>
    <row r="73" spans="1:11" hidden="1" x14ac:dyDescent="0.25">
      <c r="A73" s="67"/>
      <c r="B73" s="38" t="s">
        <v>15</v>
      </c>
      <c r="C73" s="36">
        <v>0</v>
      </c>
      <c r="D73" s="36">
        <v>0</v>
      </c>
      <c r="E73" s="37" t="str">
        <f t="shared" si="11"/>
        <v>N/A</v>
      </c>
      <c r="F73" s="36">
        <v>0</v>
      </c>
      <c r="G73" s="36">
        <v>0</v>
      </c>
      <c r="H73" s="36">
        <v>0</v>
      </c>
      <c r="I73" s="36">
        <v>0</v>
      </c>
      <c r="J73" s="36">
        <v>0</v>
      </c>
    </row>
    <row r="74" spans="1:11" hidden="1" x14ac:dyDescent="0.25">
      <c r="A74" s="57" t="s">
        <v>41</v>
      </c>
      <c r="B74" s="25">
        <v>45992</v>
      </c>
      <c r="C74" s="26">
        <v>0</v>
      </c>
      <c r="D74" s="26">
        <v>0</v>
      </c>
      <c r="E74" s="27" t="str">
        <f t="shared" si="11"/>
        <v>N/A</v>
      </c>
      <c r="F74" s="26">
        <v>0</v>
      </c>
      <c r="G74" s="26">
        <v>0</v>
      </c>
      <c r="H74" s="26">
        <v>0</v>
      </c>
      <c r="I74" s="26">
        <v>0</v>
      </c>
      <c r="J74" s="26">
        <v>0</v>
      </c>
    </row>
    <row r="75" spans="1:11" hidden="1" x14ac:dyDescent="0.25">
      <c r="A75" s="58"/>
      <c r="B75" s="28" t="s">
        <v>15</v>
      </c>
      <c r="C75" s="26">
        <v>0</v>
      </c>
      <c r="D75" s="26">
        <v>0</v>
      </c>
      <c r="E75" s="27" t="str">
        <f t="shared" si="11"/>
        <v>N/A</v>
      </c>
      <c r="F75" s="26">
        <v>0</v>
      </c>
      <c r="G75" s="26">
        <v>0</v>
      </c>
      <c r="H75" s="26">
        <v>0</v>
      </c>
      <c r="I75" s="26">
        <v>0</v>
      </c>
      <c r="J75" s="26">
        <v>0</v>
      </c>
    </row>
    <row r="76" spans="1:11" x14ac:dyDescent="0.25">
      <c r="A76" s="67" t="s">
        <v>51</v>
      </c>
      <c r="B76" s="35">
        <v>45992</v>
      </c>
      <c r="C76" s="36">
        <v>595226.35</v>
      </c>
      <c r="D76" s="36">
        <v>554898.77</v>
      </c>
      <c r="E76" s="37">
        <f t="shared" ref="E76:E77" si="15">IF(C76=0,"N/A",+(C76-D76)/C76)</f>
        <v>6.7751671275977546E-2</v>
      </c>
      <c r="F76" s="36">
        <v>12009.11</v>
      </c>
      <c r="G76" s="36">
        <v>1488.065875</v>
      </c>
      <c r="H76" s="36">
        <v>10585.514124999958</v>
      </c>
      <c r="I76" s="36">
        <v>2117.1028249999918</v>
      </c>
      <c r="J76" s="36">
        <v>0</v>
      </c>
    </row>
    <row r="77" spans="1:11" x14ac:dyDescent="0.25">
      <c r="A77" s="67"/>
      <c r="B77" s="38" t="s">
        <v>15</v>
      </c>
      <c r="C77" s="36">
        <v>4171392.1</v>
      </c>
      <c r="D77" s="36">
        <v>3873351.1</v>
      </c>
      <c r="E77" s="37">
        <f t="shared" si="15"/>
        <v>7.1448809619215611E-2</v>
      </c>
      <c r="F77" s="36">
        <v>64608.31</v>
      </c>
      <c r="G77" s="36">
        <v>10428.480250000001</v>
      </c>
      <c r="H77" s="36">
        <v>223004.20975000001</v>
      </c>
      <c r="I77" s="36">
        <v>44600.84194999998</v>
      </c>
      <c r="J77" s="36">
        <v>2287.19</v>
      </c>
    </row>
    <row r="78" spans="1:11" ht="5.25" customHeight="1" x14ac:dyDescent="0.25">
      <c r="A78" s="9"/>
      <c r="B78" s="9"/>
      <c r="C78" s="10"/>
      <c r="D78" s="10"/>
      <c r="E78" s="11"/>
      <c r="F78" s="10"/>
      <c r="G78" s="10"/>
      <c r="H78" s="10"/>
      <c r="I78" s="10"/>
      <c r="J78" s="10"/>
    </row>
    <row r="79" spans="1:11" x14ac:dyDescent="0.25">
      <c r="A79" s="60" t="s">
        <v>49</v>
      </c>
      <c r="B79" s="16">
        <f>+B72</f>
        <v>45992</v>
      </c>
      <c r="C79" s="19">
        <f>+C50+C52+C54+C58+C62+C64+C72+C66+C74+C68+C56+C60+C76+C48+C70</f>
        <v>626063020.75</v>
      </c>
      <c r="D79" s="19">
        <f>+D50+D52+D54+D58+D62+D64+D72+D66+D74+D68+D56+D60+D76+D48+D70</f>
        <v>546684350.20000005</v>
      </c>
      <c r="E79" s="11">
        <f>IF(C79=0,"N/A",+(C79-D79)/C79)</f>
        <v>0.12679022385782709</v>
      </c>
      <c r="F79" s="19">
        <f t="shared" ref="F79:J80" si="16">+F50+F52+F54+F58+F62+F64+F72+F66+F74+F68+F56+F60+F76+F48+F70</f>
        <v>85749.239999999991</v>
      </c>
      <c r="G79" s="19">
        <f t="shared" si="16"/>
        <v>1527471.0775250001</v>
      </c>
      <c r="H79" s="19">
        <f t="shared" si="16"/>
        <v>77749205.342475012</v>
      </c>
      <c r="I79" s="19">
        <f t="shared" si="16"/>
        <v>15549841.068494998</v>
      </c>
      <c r="J79" s="19">
        <f t="shared" si="16"/>
        <v>43888.979999999996</v>
      </c>
      <c r="K79" s="34"/>
    </row>
    <row r="80" spans="1:11" x14ac:dyDescent="0.25">
      <c r="A80" s="60"/>
      <c r="B80" s="17" t="str">
        <f>+B73</f>
        <v>FYTD</v>
      </c>
      <c r="C80" s="19">
        <f>+C51+C53+C55+C59+C63+C65+C73+C67+C75+C69+C57+C61+C77+C49+C71</f>
        <v>3477470043.1399999</v>
      </c>
      <c r="D80" s="19">
        <f>+D51+D53+D55+D59+D63+D65+D73+D67+D75+D69+D57+D61+D77+D49+D71</f>
        <v>3065557455.7199998</v>
      </c>
      <c r="E80" s="11">
        <f>IF(C80=0,"N/A",+(C80-D80)/C80)</f>
        <v>0.11845180039223614</v>
      </c>
      <c r="F80" s="19">
        <f t="shared" si="16"/>
        <v>17021519.27</v>
      </c>
      <c r="G80" s="19">
        <f t="shared" si="16"/>
        <v>8344323.2100250004</v>
      </c>
      <c r="H80" s="19">
        <f t="shared" si="16"/>
        <v>386546744.93997484</v>
      </c>
      <c r="I80" s="19">
        <f t="shared" si="16"/>
        <v>77309348.987994999</v>
      </c>
      <c r="J80" s="19">
        <f t="shared" si="16"/>
        <v>236778.51</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4" t="s">
        <v>26</v>
      </c>
      <c r="B86" s="54"/>
      <c r="C86" s="54"/>
      <c r="D86" s="54"/>
      <c r="E86" s="54"/>
      <c r="F86" s="54"/>
      <c r="G86" s="54"/>
      <c r="H86" s="54"/>
      <c r="I86" s="54"/>
      <c r="J86" s="54"/>
    </row>
    <row r="87" spans="1:10" ht="23.25" x14ac:dyDescent="0.35">
      <c r="A87" s="54">
        <f>+A2</f>
        <v>45992</v>
      </c>
      <c r="B87" s="54"/>
      <c r="C87" s="54"/>
      <c r="D87" s="54"/>
      <c r="E87" s="54"/>
      <c r="F87" s="54"/>
      <c r="G87" s="54"/>
      <c r="H87" s="54"/>
      <c r="I87" s="54"/>
      <c r="J87" s="54"/>
    </row>
    <row r="88" spans="1:10" x14ac:dyDescent="0.25">
      <c r="A88" s="55" t="s">
        <v>2</v>
      </c>
      <c r="B88" s="17" t="s">
        <v>3</v>
      </c>
      <c r="C88" s="18"/>
      <c r="D88" s="18"/>
      <c r="E88" s="18"/>
      <c r="F88" s="18" t="s">
        <v>18</v>
      </c>
      <c r="G88" s="18" t="s">
        <v>17</v>
      </c>
      <c r="H88" s="18"/>
      <c r="I88" s="18" t="s">
        <v>16</v>
      </c>
      <c r="J88" s="18" t="s">
        <v>9</v>
      </c>
    </row>
    <row r="89" spans="1:10" x14ac:dyDescent="0.25">
      <c r="A89" s="56"/>
      <c r="B89" s="17" t="s">
        <v>15</v>
      </c>
      <c r="C89" s="33" t="s">
        <v>6</v>
      </c>
      <c r="D89" s="33" t="s">
        <v>0</v>
      </c>
      <c r="E89" s="33" t="s">
        <v>7</v>
      </c>
      <c r="F89" s="33" t="s">
        <v>21</v>
      </c>
      <c r="G89" s="33" t="s">
        <v>29</v>
      </c>
      <c r="H89" s="33" t="s">
        <v>1</v>
      </c>
      <c r="I89" s="33" t="s">
        <v>19</v>
      </c>
      <c r="J89" s="33" t="s">
        <v>20</v>
      </c>
    </row>
    <row r="90" spans="1:10" x14ac:dyDescent="0.25">
      <c r="A90" s="60" t="s">
        <v>27</v>
      </c>
      <c r="B90" s="16">
        <f>+B79</f>
        <v>45992</v>
      </c>
      <c r="C90" s="19">
        <f>+C79+C37</f>
        <v>636272774.35000002</v>
      </c>
      <c r="D90" s="19">
        <f>+D79+D37</f>
        <v>555666809.88</v>
      </c>
      <c r="E90" s="11">
        <f t="shared" ref="E90:E91" si="17">+(C90-D90)/C90</f>
        <v>0.1266846040243432</v>
      </c>
      <c r="F90" s="19">
        <f t="shared" ref="F90:J91" si="18">+F79+F37</f>
        <v>99129.239999999991</v>
      </c>
      <c r="G90" s="19">
        <f t="shared" si="18"/>
        <v>1552484.8365250002</v>
      </c>
      <c r="H90" s="19">
        <f t="shared" si="18"/>
        <v>78996190.947250009</v>
      </c>
      <c r="I90" s="19">
        <f t="shared" si="18"/>
        <v>15736888.909211248</v>
      </c>
      <c r="J90" s="19">
        <f t="shared" si="18"/>
        <v>75391.789999999994</v>
      </c>
    </row>
    <row r="91" spans="1:10" x14ac:dyDescent="0.25">
      <c r="A91" s="60"/>
      <c r="B91" s="16" t="str">
        <f>+B80</f>
        <v>FYTD</v>
      </c>
      <c r="C91" s="19">
        <f>+C80+C38</f>
        <v>3542331354.79</v>
      </c>
      <c r="D91" s="19">
        <f>+D80+D38</f>
        <v>3121634940.8699999</v>
      </c>
      <c r="E91" s="11">
        <f t="shared" si="17"/>
        <v>0.11876258084979185</v>
      </c>
      <c r="F91" s="19">
        <f t="shared" si="18"/>
        <v>17096404.27</v>
      </c>
      <c r="G91" s="19">
        <f t="shared" si="18"/>
        <v>8505061.1416500006</v>
      </c>
      <c r="H91" s="19">
        <f t="shared" si="18"/>
        <v>395182555.78834987</v>
      </c>
      <c r="I91" s="19">
        <f t="shared" si="18"/>
        <v>78604720.616844997</v>
      </c>
      <c r="J91" s="19">
        <f t="shared" si="18"/>
        <v>630558.6100000001</v>
      </c>
    </row>
    <row r="92" spans="1:10" x14ac:dyDescent="0.25">
      <c r="A92" s="61" t="s">
        <v>78</v>
      </c>
      <c r="B92" s="61"/>
      <c r="C92" s="61"/>
      <c r="D92" s="61"/>
      <c r="E92" s="61"/>
      <c r="F92" s="61"/>
      <c r="G92" s="61"/>
      <c r="H92" s="61"/>
      <c r="I92" s="61"/>
      <c r="J92" s="61"/>
    </row>
    <row r="93" spans="1:10" x14ac:dyDescent="0.25">
      <c r="A93" s="20"/>
      <c r="B93" s="20"/>
      <c r="C93" s="20"/>
      <c r="D93" s="20"/>
      <c r="E93" s="20"/>
      <c r="F93" s="20"/>
      <c r="G93" s="20"/>
      <c r="H93" s="20"/>
      <c r="I93" s="20"/>
      <c r="J93" s="20"/>
    </row>
    <row r="94" spans="1:10" x14ac:dyDescent="0.25">
      <c r="A94" s="64" t="s">
        <v>8</v>
      </c>
      <c r="B94" s="64"/>
      <c r="C94" s="64"/>
      <c r="D94" s="64"/>
      <c r="E94" s="64"/>
      <c r="F94" s="64"/>
      <c r="G94" s="64"/>
      <c r="H94" s="64"/>
      <c r="I94" s="64"/>
      <c r="J94" s="64"/>
    </row>
    <row r="95" spans="1:10" ht="29.25" customHeight="1" x14ac:dyDescent="0.25">
      <c r="A95" s="64" t="s">
        <v>10</v>
      </c>
      <c r="B95" s="64"/>
      <c r="C95" s="64"/>
      <c r="D95" s="64"/>
      <c r="E95" s="64"/>
      <c r="F95" s="64"/>
      <c r="G95" s="64"/>
      <c r="H95" s="64"/>
      <c r="I95" s="64"/>
      <c r="J95" s="64"/>
    </row>
    <row r="96" spans="1:10" x14ac:dyDescent="0.25">
      <c r="A96" s="65" t="s">
        <v>30</v>
      </c>
      <c r="B96" s="66"/>
      <c r="C96" s="66"/>
      <c r="D96" s="66"/>
      <c r="E96" s="66"/>
      <c r="F96" s="66"/>
      <c r="G96" s="66"/>
      <c r="H96" s="66"/>
      <c r="I96" s="66"/>
      <c r="J96" s="66"/>
    </row>
    <row r="97" spans="1:10" ht="29.25" customHeight="1" x14ac:dyDescent="0.25">
      <c r="A97" s="64" t="s">
        <v>31</v>
      </c>
      <c r="B97" s="64"/>
      <c r="C97" s="64"/>
      <c r="D97" s="64"/>
      <c r="E97" s="64"/>
      <c r="F97" s="64"/>
      <c r="G97" s="64"/>
      <c r="H97" s="64"/>
      <c r="I97" s="64"/>
      <c r="J97" s="64"/>
    </row>
    <row r="98" spans="1:10" ht="31.5" customHeight="1" x14ac:dyDescent="0.25">
      <c r="A98" s="64" t="s">
        <v>57</v>
      </c>
      <c r="B98" s="64"/>
      <c r="C98" s="64"/>
      <c r="D98" s="64"/>
      <c r="E98" s="64"/>
      <c r="F98" s="64"/>
      <c r="G98" s="64"/>
      <c r="H98" s="64"/>
      <c r="I98" s="64"/>
      <c r="J98" s="64"/>
    </row>
    <row r="99" spans="1:10" ht="30" customHeight="1" x14ac:dyDescent="0.25">
      <c r="A99" s="64" t="s">
        <v>54</v>
      </c>
      <c r="B99" s="64"/>
      <c r="C99" s="64"/>
      <c r="D99" s="64"/>
      <c r="E99" s="64"/>
      <c r="F99" s="64"/>
      <c r="G99" s="64"/>
      <c r="H99" s="64"/>
      <c r="I99" s="64"/>
      <c r="J99" s="64"/>
    </row>
    <row r="100" spans="1:10" x14ac:dyDescent="0.25">
      <c r="A100" s="68" t="s">
        <v>53</v>
      </c>
      <c r="B100" s="68"/>
      <c r="C100" s="68"/>
      <c r="D100" s="68"/>
      <c r="E100" s="68"/>
      <c r="F100" s="68"/>
      <c r="G100" s="68"/>
      <c r="H100" s="68"/>
      <c r="I100" s="68"/>
      <c r="J100" s="32"/>
    </row>
    <row r="101" spans="1:10" x14ac:dyDescent="0.25">
      <c r="A101" s="61" t="s">
        <v>28</v>
      </c>
      <c r="B101" s="61"/>
      <c r="C101" s="61"/>
      <c r="D101" s="61"/>
      <c r="E101" s="61"/>
      <c r="F101" s="61"/>
      <c r="G101" s="61"/>
      <c r="H101" s="61"/>
      <c r="I101" s="61"/>
      <c r="J101" s="61"/>
    </row>
    <row r="102" spans="1:10" x14ac:dyDescent="0.25">
      <c r="A102" s="20"/>
      <c r="B102" s="20"/>
      <c r="C102" s="20"/>
      <c r="D102" s="20"/>
      <c r="E102" s="20"/>
      <c r="F102" s="20"/>
      <c r="G102" s="20"/>
      <c r="H102" s="20"/>
      <c r="I102" s="20"/>
      <c r="J102" s="20"/>
    </row>
    <row r="103" spans="1:10" x14ac:dyDescent="0.25">
      <c r="A103" s="64"/>
      <c r="B103" s="64"/>
      <c r="C103" s="64"/>
      <c r="D103" s="64"/>
      <c r="E103" s="64"/>
      <c r="F103" s="64"/>
      <c r="G103" s="64"/>
      <c r="H103" s="64"/>
      <c r="I103" s="64"/>
      <c r="J103" s="64"/>
    </row>
    <row r="104" spans="1:10" x14ac:dyDescent="0.25">
      <c r="A104" s="61"/>
      <c r="B104" s="61"/>
      <c r="C104" s="61"/>
      <c r="D104" s="61"/>
      <c r="E104" s="61"/>
      <c r="F104" s="61"/>
      <c r="G104" s="61"/>
      <c r="H104" s="61"/>
      <c r="I104" s="61"/>
      <c r="J104" s="61"/>
    </row>
  </sheetData>
  <mergeCells count="55">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48:A49"/>
    <mergeCell ref="A20:A21"/>
    <mergeCell ref="A22:A23"/>
    <mergeCell ref="A28:A29"/>
    <mergeCell ref="A26:A27"/>
    <mergeCell ref="A43:J43"/>
    <mergeCell ref="A45:J45"/>
    <mergeCell ref="A46:A47"/>
    <mergeCell ref="A24:A25"/>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A679-4144-40C4-A909-58C7496CA862}">
  <dimension ref="A2:J36"/>
  <sheetViews>
    <sheetView topLeftCell="A3" zoomScaleNormal="100" workbookViewId="0">
      <selection activeCell="K13" sqref="K13"/>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45992</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35492406.589999996</v>
      </c>
      <c r="D6" s="2">
        <f>+IF(C6=0,"N/A",C6/C$18)</f>
        <v>5.5781746478557305E-2</v>
      </c>
      <c r="E6" s="43">
        <v>32422543.07</v>
      </c>
      <c r="F6" s="43">
        <v>3069863.5199999958</v>
      </c>
      <c r="G6" s="2">
        <f>+IF(C6=0,"N/A",F6/C6)</f>
        <v>8.6493529600918398E-2</v>
      </c>
    </row>
    <row r="7" spans="1:10" x14ac:dyDescent="0.25">
      <c r="A7" s="1" t="s">
        <v>68</v>
      </c>
      <c r="C7" s="43">
        <v>18421267.169999998</v>
      </c>
      <c r="D7" s="2">
        <f t="shared" ref="D7:D17" si="0">+IF(C7=0,"N/A",C7/C$18)</f>
        <v>2.8951839388096867E-2</v>
      </c>
      <c r="E7" s="43">
        <v>17294224.350000001</v>
      </c>
      <c r="F7" s="43">
        <v>1127042.8199999966</v>
      </c>
      <c r="G7" s="2">
        <f t="shared" ref="G7:G18" si="1">+IF(C7=0,"N/A",F7/C7)</f>
        <v>6.1181611970507928E-2</v>
      </c>
    </row>
    <row r="8" spans="1:10" x14ac:dyDescent="0.25">
      <c r="A8" s="1" t="s">
        <v>69</v>
      </c>
      <c r="C8" s="43">
        <v>49615.210000000006</v>
      </c>
      <c r="D8" s="2">
        <f t="shared" si="0"/>
        <v>7.7977892501664319E-5</v>
      </c>
      <c r="E8" s="43">
        <v>32350.060000000005</v>
      </c>
      <c r="F8" s="43">
        <v>17265.150000000001</v>
      </c>
      <c r="G8" s="2">
        <f t="shared" si="1"/>
        <v>0.34798099211915057</v>
      </c>
    </row>
    <row r="9" spans="1:10" x14ac:dyDescent="0.25">
      <c r="A9" s="1" t="s">
        <v>70</v>
      </c>
      <c r="C9" s="43">
        <v>16882952.710000001</v>
      </c>
      <c r="D9" s="2">
        <f t="shared" si="0"/>
        <v>2.6534142887454513E-2</v>
      </c>
      <c r="E9" s="43">
        <v>16555015.57</v>
      </c>
      <c r="F9" s="43">
        <v>327937.1400000006</v>
      </c>
      <c r="G9" s="2">
        <f t="shared" si="1"/>
        <v>1.942415794399276E-2</v>
      </c>
    </row>
    <row r="10" spans="1:10" x14ac:dyDescent="0.25">
      <c r="A10" s="1" t="s">
        <v>71</v>
      </c>
      <c r="C10" s="43">
        <v>17679586.41</v>
      </c>
      <c r="D10" s="2">
        <f t="shared" si="0"/>
        <v>2.7786174613649021E-2</v>
      </c>
      <c r="E10" s="43">
        <v>16610799.16</v>
      </c>
      <c r="F10" s="43">
        <v>1068787.25</v>
      </c>
      <c r="G10" s="2">
        <f t="shared" si="1"/>
        <v>6.0453181721234622E-2</v>
      </c>
    </row>
    <row r="11" spans="1:10" x14ac:dyDescent="0.25">
      <c r="A11" s="1" t="s">
        <v>72</v>
      </c>
      <c r="C11" s="43">
        <v>1011460.5099999999</v>
      </c>
      <c r="D11" s="2">
        <f t="shared" si="0"/>
        <v>1.5896649216733849E-3</v>
      </c>
      <c r="E11" s="43">
        <v>617850.72000000009</v>
      </c>
      <c r="F11" s="43">
        <v>393609.7899999998</v>
      </c>
      <c r="G11" s="2">
        <f t="shared" si="1"/>
        <v>0.38914993329793945</v>
      </c>
    </row>
    <row r="12" spans="1:10" x14ac:dyDescent="0.25">
      <c r="A12" s="1" t="s">
        <v>73</v>
      </c>
      <c r="C12" s="43">
        <v>113955058.35999998</v>
      </c>
      <c r="D12" s="2">
        <f t="shared" si="0"/>
        <v>0.17909780671727402</v>
      </c>
      <c r="E12" s="43">
        <v>108657128.10000002</v>
      </c>
      <c r="F12" s="43">
        <v>5297930.2599999607</v>
      </c>
      <c r="G12" s="2">
        <f t="shared" si="1"/>
        <v>4.6491400524433561E-2</v>
      </c>
    </row>
    <row r="13" spans="1:10" x14ac:dyDescent="0.25">
      <c r="A13" s="1" t="s">
        <v>74</v>
      </c>
      <c r="C13" s="43">
        <v>79572566.390000001</v>
      </c>
      <c r="D13" s="2">
        <f t="shared" si="0"/>
        <v>0.12506046085547085</v>
      </c>
      <c r="E13" s="43">
        <v>75940418.170000002</v>
      </c>
      <c r="F13" s="43">
        <v>3632148.2199999988</v>
      </c>
      <c r="G13" s="2">
        <f t="shared" si="1"/>
        <v>4.5645734262209949E-2</v>
      </c>
    </row>
    <row r="14" spans="1:10" x14ac:dyDescent="0.25">
      <c r="A14" s="1" t="s">
        <v>75</v>
      </c>
      <c r="C14" s="43">
        <v>134955362.11999995</v>
      </c>
      <c r="D14" s="2">
        <f t="shared" si="0"/>
        <v>0.21210299663987181</v>
      </c>
      <c r="E14" s="43">
        <v>100860419.14</v>
      </c>
      <c r="F14" s="43">
        <v>34094942.979999945</v>
      </c>
      <c r="G14" s="2">
        <f t="shared" si="1"/>
        <v>0.25263866840417437</v>
      </c>
    </row>
    <row r="15" spans="1:10" x14ac:dyDescent="0.25">
      <c r="A15" s="1" t="s">
        <v>76</v>
      </c>
      <c r="C15" s="43">
        <v>8690699.0800000001</v>
      </c>
      <c r="D15" s="2">
        <f t="shared" si="0"/>
        <v>1.3658763081412995E-2</v>
      </c>
      <c r="E15" s="43">
        <v>8226281.6199999982</v>
      </c>
      <c r="F15" s="43">
        <v>464417.46000000183</v>
      </c>
      <c r="G15" s="2">
        <f t="shared" si="1"/>
        <v>5.3438446749211554E-2</v>
      </c>
    </row>
    <row r="16" spans="1:10" x14ac:dyDescent="0.25">
      <c r="A16" s="1" t="s">
        <v>77</v>
      </c>
      <c r="C16" s="43">
        <v>151378746.07000002</v>
      </c>
      <c r="D16" s="2">
        <f t="shared" si="0"/>
        <v>0.23791485691752992</v>
      </c>
      <c r="E16" s="43">
        <v>124179392.73000002</v>
      </c>
      <c r="F16" s="43">
        <v>27199353.340000004</v>
      </c>
      <c r="G16" s="2">
        <f t="shared" si="1"/>
        <v>0.17967749136607708</v>
      </c>
    </row>
    <row r="17" spans="1:8" x14ac:dyDescent="0.25">
      <c r="A17" s="1" t="s">
        <v>17</v>
      </c>
      <c r="C17" s="43">
        <v>58183053.730000012</v>
      </c>
      <c r="D17" s="2">
        <f t="shared" si="0"/>
        <v>9.1443569606507749E-2</v>
      </c>
      <c r="E17" s="43">
        <v>54270387.190000102</v>
      </c>
      <c r="F17" s="43">
        <v>3912666.5399999097</v>
      </c>
      <c r="G17" s="2">
        <f t="shared" si="1"/>
        <v>6.7247528088792682E-2</v>
      </c>
    </row>
    <row r="18" spans="1:8" ht="15.75" thickBot="1" x14ac:dyDescent="0.3">
      <c r="A18" s="44" t="s">
        <v>50</v>
      </c>
      <c r="C18" s="45">
        <f>SUM(C6:C17)</f>
        <v>636272774.3499999</v>
      </c>
      <c r="D18" s="46">
        <f>SUM(D6:D17)</f>
        <v>1</v>
      </c>
      <c r="E18" s="45">
        <f>SUM(E6:E17)</f>
        <v>555666809.88000011</v>
      </c>
      <c r="F18" s="45">
        <f t="shared" ref="F18" si="2">+C18-E18</f>
        <v>80605964.46999979</v>
      </c>
      <c r="G18" s="46">
        <f t="shared" si="1"/>
        <v>0.12668460402434287</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51847827.410000004</v>
      </c>
      <c r="D23" s="2">
        <f>+IF(C23=0,"N/A",C23/C$35)</f>
        <v>1.4636639607381393E-2</v>
      </c>
      <c r="E23" s="43">
        <v>47170182.590000004</v>
      </c>
      <c r="F23" s="43">
        <v>4677644.82</v>
      </c>
      <c r="G23" s="2">
        <f>+IF(C23=0,"N/A",F23/C23)</f>
        <v>9.0218723785865179E-2</v>
      </c>
    </row>
    <row r="24" spans="1:8" x14ac:dyDescent="0.25">
      <c r="A24" s="1" t="s">
        <v>68</v>
      </c>
      <c r="C24" s="43">
        <v>41905975.61999999</v>
      </c>
      <c r="D24" s="2">
        <f t="shared" ref="D24:D34" si="3">+IF(C24=0,"N/A",C24/C$35)</f>
        <v>1.1830055244076636E-2</v>
      </c>
      <c r="E24" s="43">
        <v>38814913.730000012</v>
      </c>
      <c r="F24" s="43">
        <v>3091061.8899999782</v>
      </c>
      <c r="G24" s="2">
        <f t="shared" ref="G24:G35" si="4">+IF(C24=0,"N/A",F24/C24)</f>
        <v>7.3761840507651666E-2</v>
      </c>
    </row>
    <row r="25" spans="1:8" x14ac:dyDescent="0.25">
      <c r="A25" s="1" t="s">
        <v>69</v>
      </c>
      <c r="C25" s="43">
        <v>693263.51</v>
      </c>
      <c r="D25" s="2">
        <f t="shared" si="3"/>
        <v>1.9570826118860989E-4</v>
      </c>
      <c r="E25" s="43">
        <v>609049.12999999989</v>
      </c>
      <c r="F25" s="43">
        <v>84214.380000000121</v>
      </c>
      <c r="G25" s="2">
        <f t="shared" si="4"/>
        <v>0.1214752814553879</v>
      </c>
    </row>
    <row r="26" spans="1:8" x14ac:dyDescent="0.25">
      <c r="A26" s="1" t="s">
        <v>70</v>
      </c>
      <c r="C26" s="43">
        <v>49658766.840000004</v>
      </c>
      <c r="D26" s="2">
        <f t="shared" si="3"/>
        <v>1.4018667895887092E-2</v>
      </c>
      <c r="E26" s="43">
        <v>47698369.859999999</v>
      </c>
      <c r="F26" s="43">
        <v>1960396.9800000042</v>
      </c>
      <c r="G26" s="2">
        <f t="shared" si="4"/>
        <v>3.9477359281119111E-2</v>
      </c>
    </row>
    <row r="27" spans="1:8" x14ac:dyDescent="0.25">
      <c r="A27" s="1" t="s">
        <v>71</v>
      </c>
      <c r="C27" s="43">
        <v>125402615.94999997</v>
      </c>
      <c r="D27" s="2">
        <f t="shared" si="3"/>
        <v>3.5401153474928358E-2</v>
      </c>
      <c r="E27" s="43">
        <v>118120203.72999999</v>
      </c>
      <c r="F27" s="43">
        <v>7282412.2199999839</v>
      </c>
      <c r="G27" s="2">
        <f t="shared" si="4"/>
        <v>5.8072251243176602E-2</v>
      </c>
    </row>
    <row r="28" spans="1:8" x14ac:dyDescent="0.25">
      <c r="A28" s="1" t="s">
        <v>72</v>
      </c>
      <c r="C28" s="43">
        <v>255573800.21999994</v>
      </c>
      <c r="D28" s="2">
        <f t="shared" si="3"/>
        <v>7.2148473596167426E-2</v>
      </c>
      <c r="E28" s="43">
        <v>239499156.5</v>
      </c>
      <c r="F28" s="43">
        <v>16074643.719999939</v>
      </c>
      <c r="G28" s="2">
        <f t="shared" si="4"/>
        <v>6.2896289471623304E-2</v>
      </c>
    </row>
    <row r="29" spans="1:8" x14ac:dyDescent="0.25">
      <c r="A29" s="1" t="s">
        <v>73</v>
      </c>
      <c r="C29" s="43">
        <v>470586339.77389997</v>
      </c>
      <c r="D29" s="2">
        <f t="shared" si="3"/>
        <v>0.13284650492604511</v>
      </c>
      <c r="E29" s="43">
        <v>442117264.47379994</v>
      </c>
      <c r="F29" s="43">
        <v>28469075.300100029</v>
      </c>
      <c r="G29" s="2">
        <f t="shared" si="4"/>
        <v>6.0497028693562181E-2</v>
      </c>
    </row>
    <row r="30" spans="1:8" x14ac:dyDescent="0.25">
      <c r="A30" s="1" t="s">
        <v>74</v>
      </c>
      <c r="C30" s="43">
        <v>459028404.62999994</v>
      </c>
      <c r="D30" s="2">
        <f t="shared" si="3"/>
        <v>0.12958370029647012</v>
      </c>
      <c r="E30" s="43">
        <v>422598600.19</v>
      </c>
      <c r="F30" s="43">
        <v>36429804.439999938</v>
      </c>
      <c r="G30" s="2">
        <f t="shared" si="4"/>
        <v>7.9362854395392368E-2</v>
      </c>
    </row>
    <row r="31" spans="1:8" x14ac:dyDescent="0.25">
      <c r="A31" s="1" t="s">
        <v>75</v>
      </c>
      <c r="C31" s="43">
        <v>239183716.38000008</v>
      </c>
      <c r="D31" s="2">
        <f t="shared" si="3"/>
        <v>6.7521553582647734E-2</v>
      </c>
      <c r="E31" s="43">
        <v>199376251.31000003</v>
      </c>
      <c r="F31" s="43">
        <v>39807465.070000052</v>
      </c>
      <c r="G31" s="2">
        <f t="shared" si="4"/>
        <v>0.1664304981646679</v>
      </c>
    </row>
    <row r="32" spans="1:8" x14ac:dyDescent="0.25">
      <c r="A32" s="1" t="s">
        <v>76</v>
      </c>
      <c r="C32" s="43">
        <v>229539168.18999997</v>
      </c>
      <c r="D32" s="2">
        <f t="shared" si="3"/>
        <v>6.4798898013750592E-2</v>
      </c>
      <c r="E32" s="43">
        <v>212959094.78000003</v>
      </c>
      <c r="F32" s="43">
        <v>16580073.409999937</v>
      </c>
      <c r="G32" s="2">
        <f t="shared" si="4"/>
        <v>7.2232000929252554E-2</v>
      </c>
    </row>
    <row r="33" spans="1:7" x14ac:dyDescent="0.25">
      <c r="A33" s="1" t="s">
        <v>77</v>
      </c>
      <c r="C33" s="43">
        <v>1254043905.6668997</v>
      </c>
      <c r="D33" s="2">
        <f t="shared" si="3"/>
        <v>0.35401654449149078</v>
      </c>
      <c r="E33" s="43">
        <v>1008088906.3267</v>
      </c>
      <c r="F33" s="43">
        <v>245954999.34019971</v>
      </c>
      <c r="G33" s="2">
        <f t="shared" si="4"/>
        <v>0.19612949612749087</v>
      </c>
    </row>
    <row r="34" spans="1:7" x14ac:dyDescent="0.25">
      <c r="A34" s="1" t="s">
        <v>17</v>
      </c>
      <c r="C34" s="43">
        <v>364867570.59999949</v>
      </c>
      <c r="D34" s="2">
        <f t="shared" si="3"/>
        <v>0.10300210060996612</v>
      </c>
      <c r="E34" s="43">
        <v>344582948.24999177</v>
      </c>
      <c r="F34" s="43">
        <v>20284622.350007713</v>
      </c>
      <c r="G34" s="2">
        <f t="shared" si="4"/>
        <v>5.5594478612201834E-2</v>
      </c>
    </row>
    <row r="35" spans="1:7" ht="15.75" thickBot="1" x14ac:dyDescent="0.3">
      <c r="A35" s="44" t="s">
        <v>50</v>
      </c>
      <c r="C35" s="45">
        <f>SUM(C23:C34)</f>
        <v>3542331354.7907991</v>
      </c>
      <c r="D35" s="46">
        <f>SUM(D23:D34)</f>
        <v>1</v>
      </c>
      <c r="E35" s="45">
        <f>SUM(E23:E34)</f>
        <v>3121634940.8704915</v>
      </c>
      <c r="F35" s="45">
        <f t="shared" ref="F35" si="5">+C35-E35</f>
        <v>420696413.92030764</v>
      </c>
      <c r="G35" s="46">
        <f t="shared" si="4"/>
        <v>0.11876258084985188</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December 2025 SW Data</vt:lpstr>
      <vt:lpstr>Bets By Sport</vt:lpstr>
      <vt:lpstr>'Bets By Sport'!Print_Area</vt:lpstr>
      <vt:lpstr>'December 2025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2026-01-07T17:23:15Z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