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C:\Users\selkin\Downloads\"/>
    </mc:Choice>
  </mc:AlternateContent>
  <xr:revisionPtr revIDLastSave="0" documentId="13_ncr:1_{791EC16C-F5B6-4559-9782-F5743AB048E3}" xr6:coauthVersionLast="36" xr6:coauthVersionMax="47" xr10:uidLastSave="{00000000-0000-0000-0000-000000000000}"/>
  <bookViews>
    <workbookView xWindow="-105" yWindow="-105" windowWidth="23250" windowHeight="12450" tabRatio="789" activeTab="1" xr2:uid="{00000000-000D-0000-FFFF-FFFF00000000}"/>
  </bookViews>
  <sheets>
    <sheet name="March 2025 SW Data" sheetId="14" r:id="rId1"/>
    <sheet name="Bets By Sport" sheetId="19" r:id="rId2"/>
  </sheets>
  <definedNames>
    <definedName name="Current_FY_Contributions">#REF!</definedName>
    <definedName name="Current_FY_Expired">#REF!</definedName>
    <definedName name="datapaste">#REF!</definedName>
    <definedName name="datapasteYTD">#REF!</definedName>
    <definedName name="Paste">#REF!</definedName>
    <definedName name="_xlnm.Print_Area" localSheetId="1">'Bets By Sport'!$A$1:$H$36</definedName>
    <definedName name="_xlnm.Print_Area" localSheetId="0">'March 2025 SW Data'!$A$1:$J$100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35" i="19" l="1"/>
  <c r="C35" i="19"/>
  <c r="F34" i="19"/>
  <c r="G34" i="19" s="1"/>
  <c r="D34" i="19"/>
  <c r="F33" i="19"/>
  <c r="G33" i="19" s="1"/>
  <c r="D33" i="19"/>
  <c r="F32" i="19"/>
  <c r="G32" i="19" s="1"/>
  <c r="D32" i="19"/>
  <c r="F31" i="19"/>
  <c r="G31" i="19" s="1"/>
  <c r="F30" i="19"/>
  <c r="G30" i="19" s="1"/>
  <c r="D30" i="19"/>
  <c r="F29" i="19"/>
  <c r="G29" i="19" s="1"/>
  <c r="D29" i="19"/>
  <c r="F28" i="19"/>
  <c r="G28" i="19" s="1"/>
  <c r="D28" i="19"/>
  <c r="G27" i="19"/>
  <c r="F27" i="19"/>
  <c r="F26" i="19"/>
  <c r="G26" i="19" s="1"/>
  <c r="F25" i="19"/>
  <c r="G25" i="19" s="1"/>
  <c r="D25" i="19"/>
  <c r="F24" i="19"/>
  <c r="G24" i="19" s="1"/>
  <c r="D24" i="19"/>
  <c r="F23" i="19"/>
  <c r="G23" i="19" s="1"/>
  <c r="D23" i="19"/>
  <c r="E18" i="19"/>
  <c r="C18" i="19"/>
  <c r="F18" i="19" s="1"/>
  <c r="G18" i="19" s="1"/>
  <c r="F17" i="19"/>
  <c r="G17" i="19" s="1"/>
  <c r="D17" i="19"/>
  <c r="F16" i="19"/>
  <c r="G16" i="19" s="1"/>
  <c r="D16" i="19"/>
  <c r="F15" i="19"/>
  <c r="G15" i="19" s="1"/>
  <c r="D15" i="19"/>
  <c r="G14" i="19"/>
  <c r="F14" i="19"/>
  <c r="F13" i="19"/>
  <c r="G13" i="19" s="1"/>
  <c r="D13" i="19"/>
  <c r="F12" i="19"/>
  <c r="G12" i="19" s="1"/>
  <c r="D12" i="19"/>
  <c r="F11" i="19"/>
  <c r="G11" i="19" s="1"/>
  <c r="D11" i="19"/>
  <c r="F10" i="19"/>
  <c r="G10" i="19" s="1"/>
  <c r="D10" i="19"/>
  <c r="F9" i="19"/>
  <c r="G9" i="19" s="1"/>
  <c r="F8" i="19"/>
  <c r="G8" i="19" s="1"/>
  <c r="D8" i="19"/>
  <c r="F7" i="19"/>
  <c r="G7" i="19" s="1"/>
  <c r="D7" i="19"/>
  <c r="F6" i="19"/>
  <c r="G6" i="19" s="1"/>
  <c r="D6" i="19"/>
  <c r="D35" i="19" l="1"/>
  <c r="D18" i="19"/>
  <c r="G35" i="19"/>
  <c r="D26" i="19"/>
  <c r="D9" i="19"/>
  <c r="D31" i="19"/>
  <c r="D14" i="19"/>
  <c r="F35" i="19"/>
  <c r="D27" i="19"/>
  <c r="B76" i="14" l="1"/>
  <c r="B87" i="14" s="1"/>
  <c r="B36" i="14"/>
  <c r="E7" i="14" l="1"/>
  <c r="E6" i="14" l="1"/>
  <c r="A83" i="14" l="1"/>
  <c r="A42" i="14"/>
  <c r="B35" i="14" l="1"/>
  <c r="B75" i="14" l="1"/>
  <c r="B86" i="14" s="1"/>
  <c r="E19" i="14" l="1"/>
  <c r="E17" i="14"/>
  <c r="E15" i="14"/>
  <c r="E16" i="14" l="1"/>
  <c r="E18" i="14"/>
  <c r="E14" i="14"/>
  <c r="E28" i="14"/>
  <c r="E27" i="14"/>
  <c r="E29" i="14"/>
  <c r="E26" i="14"/>
  <c r="E32" i="14" l="1"/>
  <c r="E8" i="14"/>
  <c r="E24" i="14"/>
  <c r="E68" i="14"/>
  <c r="E20" i="14"/>
  <c r="E12" i="14"/>
  <c r="E50" i="14"/>
  <c r="E56" i="14"/>
  <c r="E52" i="14"/>
  <c r="E53" i="14"/>
  <c r="E63" i="14"/>
  <c r="E13" i="14"/>
  <c r="E51" i="14"/>
  <c r="E57" i="14"/>
  <c r="J35" i="14" l="1"/>
  <c r="J36" i="14"/>
  <c r="I36" i="14"/>
  <c r="C36" i="14"/>
  <c r="D35" i="14"/>
  <c r="D36" i="14"/>
  <c r="E22" i="14"/>
  <c r="E23" i="14"/>
  <c r="G35" i="14"/>
  <c r="I35" i="14"/>
  <c r="C35" i="14"/>
  <c r="F35" i="14"/>
  <c r="G36" i="14"/>
  <c r="F36" i="14"/>
  <c r="E47" i="14"/>
  <c r="E46" i="14"/>
  <c r="E72" i="14"/>
  <c r="G76" i="14"/>
  <c r="J76" i="14"/>
  <c r="I76" i="14"/>
  <c r="D76" i="14"/>
  <c r="F76" i="14"/>
  <c r="C76" i="14"/>
  <c r="G75" i="14"/>
  <c r="D75" i="14"/>
  <c r="C75" i="14"/>
  <c r="J75" i="14"/>
  <c r="F75" i="14"/>
  <c r="I75" i="14"/>
  <c r="E73" i="14"/>
  <c r="E11" i="14"/>
  <c r="E54" i="14"/>
  <c r="E10" i="14"/>
  <c r="E59" i="14"/>
  <c r="E58" i="14"/>
  <c r="E33" i="14"/>
  <c r="E9" i="14"/>
  <c r="E55" i="14"/>
  <c r="E66" i="14"/>
  <c r="E67" i="14"/>
  <c r="E70" i="14"/>
  <c r="E71" i="14"/>
  <c r="E64" i="14"/>
  <c r="E65" i="14"/>
  <c r="E25" i="14"/>
  <c r="E21" i="14"/>
  <c r="E62" i="14"/>
  <c r="E60" i="14"/>
  <c r="E61" i="14"/>
  <c r="E31" i="14"/>
  <c r="E49" i="14"/>
  <c r="E30" i="14"/>
  <c r="E69" i="14"/>
  <c r="E48" i="14"/>
  <c r="H35" i="14" l="1"/>
  <c r="H36" i="14"/>
  <c r="H76" i="14"/>
  <c r="H75" i="14"/>
  <c r="J86" i="14"/>
  <c r="I87" i="14"/>
  <c r="E35" i="14"/>
  <c r="D86" i="14"/>
  <c r="E36" i="14"/>
  <c r="J87" i="14"/>
  <c r="G86" i="14"/>
  <c r="F87" i="14"/>
  <c r="F86" i="14"/>
  <c r="D87" i="14"/>
  <c r="G87" i="14"/>
  <c r="E76" i="14"/>
  <c r="C87" i="14"/>
  <c r="I86" i="14"/>
  <c r="C86" i="14"/>
  <c r="E75" i="14"/>
  <c r="H86" i="14" l="1"/>
  <c r="H87" i="14"/>
  <c r="E86" i="14"/>
  <c r="E87" i="14"/>
</calcChain>
</file>

<file path=xl/sharedStrings.xml><?xml version="1.0" encoding="utf-8"?>
<sst xmlns="http://schemas.openxmlformats.org/spreadsheetml/2006/main" count="158" uniqueCount="77">
  <si>
    <t>Prizes Paid</t>
  </si>
  <si>
    <t>Taxable Win</t>
  </si>
  <si>
    <t>Licensee</t>
  </si>
  <si>
    <t>Month</t>
  </si>
  <si>
    <t>Maryland Lottery and Gaming - Sports Wagering Revenues</t>
  </si>
  <si>
    <t>Ocean Downs Casino</t>
  </si>
  <si>
    <t>Handle</t>
  </si>
  <si>
    <t>Hold %</t>
  </si>
  <si>
    <r>
      <t xml:space="preserve">- </t>
    </r>
    <r>
      <rPr>
        <b/>
        <sz val="11"/>
        <rFont val="Calibri"/>
        <family val="2"/>
        <scheme val="minor"/>
      </rPr>
      <t xml:space="preserve">Contributions to the State </t>
    </r>
    <r>
      <rPr>
        <sz val="11"/>
        <rFont val="Calibri"/>
        <family val="2"/>
        <scheme val="minor"/>
      </rPr>
      <t>represent funds payable to the BluePrint for Maryland's Future.</t>
    </r>
  </si>
  <si>
    <r>
      <t xml:space="preserve">- </t>
    </r>
    <r>
      <rPr>
        <b/>
        <sz val="11"/>
        <rFont val="Calibri"/>
        <family val="2"/>
        <scheme val="minor"/>
      </rPr>
      <t>Handle</t>
    </r>
    <r>
      <rPr>
        <sz val="11"/>
        <rFont val="Calibri"/>
        <family val="2"/>
        <scheme val="minor"/>
      </rPr>
      <t xml:space="preserve"> is the amount of wagers made by players during the reporting period, including promotional play, if any.</t>
    </r>
  </si>
  <si>
    <t>Expired</t>
  </si>
  <si>
    <r>
      <rPr>
        <b/>
        <sz val="11"/>
        <rFont val="Calibri"/>
        <family val="2"/>
        <scheme val="minor"/>
      </rPr>
      <t>- Hold Percentage</t>
    </r>
    <r>
      <rPr>
        <sz val="11"/>
        <rFont val="Calibri"/>
        <family val="2"/>
        <scheme val="minor"/>
      </rPr>
      <t xml:space="preserve">  is determined based on wagers that were placed during the reporting period even if the sporting event has not concluded. As a result, the reported Hold will change as wagers are settled in future periods.</t>
    </r>
  </si>
  <si>
    <t>(Totals may not add due to rounding.)</t>
  </si>
  <si>
    <t>Bingo World</t>
  </si>
  <si>
    <t>Riverboat on the Potomac</t>
  </si>
  <si>
    <t>MGM National Harbor</t>
  </si>
  <si>
    <t>RETAIL</t>
  </si>
  <si>
    <t>FYTD</t>
  </si>
  <si>
    <t>Contributions</t>
  </si>
  <si>
    <t>Other</t>
  </si>
  <si>
    <t>Promotion</t>
  </si>
  <si>
    <t>to the State</t>
  </si>
  <si>
    <t>Prizes</t>
  </si>
  <si>
    <t>Play</t>
  </si>
  <si>
    <t>Greenmount OTB</t>
  </si>
  <si>
    <t>BetMGM</t>
  </si>
  <si>
    <t>Caesars</t>
  </si>
  <si>
    <t>MOBILE</t>
  </si>
  <si>
    <t>COMBINED STATEWIDE TOTALS</t>
  </si>
  <si>
    <t>Mobile and Retail</t>
  </si>
  <si>
    <r>
      <t xml:space="preserve">   </t>
    </r>
    <r>
      <rPr>
        <b/>
        <i/>
        <sz val="11"/>
        <rFont val="Calibri"/>
        <family val="2"/>
        <scheme val="minor"/>
      </rPr>
      <t>Note:</t>
    </r>
    <r>
      <rPr>
        <sz val="11"/>
        <rFont val="Calibri"/>
        <family val="2"/>
        <scheme val="minor"/>
      </rPr>
      <t xml:space="preserve"> Handle and prizes paid during the Controlled Demonstrations conducted by each Licensee are included in their initial monthly data.</t>
    </r>
  </si>
  <si>
    <t>Deductions</t>
  </si>
  <si>
    <r>
      <t>- Other Deductions</t>
    </r>
    <r>
      <rPr>
        <sz val="11"/>
        <color theme="1"/>
        <rFont val="Calibri"/>
        <family val="2"/>
      </rPr>
      <t xml:space="preserve"> include adjustments and federal excise taxes paid.  </t>
    </r>
    <r>
      <rPr>
        <b/>
        <sz val="11"/>
        <color theme="1"/>
        <rFont val="Calibri"/>
        <family val="2"/>
      </rPr>
      <t/>
    </r>
  </si>
  <si>
    <r>
      <t xml:space="preserve">- </t>
    </r>
    <r>
      <rPr>
        <b/>
        <sz val="11"/>
        <rFont val="Calibri"/>
        <family val="2"/>
        <scheme val="minor"/>
      </rPr>
      <t>Taxable Win</t>
    </r>
    <r>
      <rPr>
        <sz val="11"/>
        <color theme="1"/>
        <rFont val="Calibri"/>
        <family val="2"/>
      </rPr>
      <t xml:space="preserve"> is handle less prizes paid less promotional play redeemed less other deductions. A negative taxable win (a loss) is reflected as $0 taxable win. Losses may be carried forward and deducted from taxable win within the subsequent 3 months.</t>
    </r>
  </si>
  <si>
    <t>Maryland Stadium Sub</t>
  </si>
  <si>
    <t>Hollywood Casino</t>
  </si>
  <si>
    <t>Horseshoe Casino</t>
  </si>
  <si>
    <t>Live! Casino</t>
  </si>
  <si>
    <t>Draft Kings</t>
  </si>
  <si>
    <t>Live! Casino (M)</t>
  </si>
  <si>
    <t>Hollywood Casino (M)</t>
  </si>
  <si>
    <t>Riverboat on the Potomac (M)</t>
  </si>
  <si>
    <t>Bingo World (M)</t>
  </si>
  <si>
    <t>Long Shot's (M)</t>
  </si>
  <si>
    <t>SuperBook</t>
  </si>
  <si>
    <t>Maryland Stadium Sub (M)</t>
  </si>
  <si>
    <t>Crab Sports</t>
  </si>
  <si>
    <t>Greenmount (M)</t>
  </si>
  <si>
    <t>Canton Gaming / Canton</t>
  </si>
  <si>
    <t>Whitman Gaming</t>
  </si>
  <si>
    <t>Canton Gaming / Towson</t>
  </si>
  <si>
    <t>Total Retail</t>
  </si>
  <si>
    <t>Total Mobile</t>
  </si>
  <si>
    <t>Total</t>
  </si>
  <si>
    <t>Veterans Services</t>
  </si>
  <si>
    <t>Bally's</t>
  </si>
  <si>
    <r>
      <t>- Promotional Play</t>
    </r>
    <r>
      <rPr>
        <sz val="11"/>
        <color theme="1"/>
        <rFont val="Calibri"/>
        <family val="2"/>
        <scheme val="minor"/>
      </rPr>
      <t xml:space="preserve"> is the deductible amount of complimentary play provided to customers by sports wagering operators. </t>
    </r>
  </si>
  <si>
    <r>
      <t xml:space="preserve">- </t>
    </r>
    <r>
      <rPr>
        <b/>
        <sz val="11"/>
        <rFont val="Calibri"/>
        <family val="2"/>
        <scheme val="minor"/>
      </rPr>
      <t>Expired Prizes</t>
    </r>
    <r>
      <rPr>
        <sz val="11"/>
        <rFont val="Calibri"/>
        <family val="2"/>
        <scheme val="minor"/>
      </rPr>
      <t xml:space="preserve"> are included in the Prizes Paid total in the month they expire. Funds are transferred to the Problem Gambling Fund. Prizes withheld from Voluntarily Excluded and other individuals are included in the Expired Prizes total.</t>
    </r>
  </si>
  <si>
    <t>Long Shot's / Betfred</t>
  </si>
  <si>
    <t>Long Shot's / Caesars</t>
  </si>
  <si>
    <t>Maryland Lottery and Gaming - Sports Wagering - Bet Type</t>
  </si>
  <si>
    <t>Total Wagered</t>
  </si>
  <si>
    <t>% of Total</t>
  </si>
  <si>
    <t>Total Payouts</t>
  </si>
  <si>
    <t>Hold</t>
  </si>
  <si>
    <t>Golf</t>
  </si>
  <si>
    <t>Ice Hockey</t>
  </si>
  <si>
    <t>Motor Sports</t>
  </si>
  <si>
    <t>NCAA Basketball</t>
  </si>
  <si>
    <t>NCAA Football</t>
  </si>
  <si>
    <t>Pro Baseball</t>
  </si>
  <si>
    <t>Pro Basketball</t>
  </si>
  <si>
    <t>Pro Football US</t>
  </si>
  <si>
    <t>Soccer</t>
  </si>
  <si>
    <t>Tennis</t>
  </si>
  <si>
    <t>Parlay / Combinations</t>
  </si>
  <si>
    <t>Fiscal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</si>
</sst>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0.0%"/>
    <numFmt numFmtId="165" formatCode="&quot;$&quot;#,##0"/>
    <numFmt numFmtId="166" formatCode="mmmm\ yyyy"/>
    <numFmt numFmtId="167" formatCode="&quot;$&quot;#,##0.0"/>
    <numFmt numFmtId="168" formatCode="General_)"/>
    <numFmt numFmtId="169" formatCode="mmmm"/>
  </numFmts>
  <fonts count="16" x14ac:knownFonts="1">
    <font>
      <sz val="11"/>
      <color theme="1"/>
      <name val="Calibri"/>
      <family val="2"/>
      <scheme val="minor"/>
    </font>
    <font>
      <b/>
      <sz val="11"/>
      <color theme="1"/>
      <name val="Calibri"/>
      <family val="2"/>
      <scheme val="minor"/>
    </font>
    <font>
      <b/>
      <sz val="18"/>
      <color rgb="FFFF0000"/>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8"/>
      <color theme="0"/>
      <name val="Calibri"/>
      <family val="2"/>
      <scheme val="minor"/>
    </font>
    <font>
      <sz val="10"/>
      <name val="Arial"/>
      <family val="2"/>
    </font>
    <font>
      <sz val="12"/>
      <name val="Helv"/>
    </font>
    <font>
      <b/>
      <sz val="11"/>
      <color theme="1"/>
      <name val="Calibri"/>
      <family val="2"/>
    </font>
    <font>
      <sz val="11"/>
      <color theme="1"/>
      <name val="Calibri"/>
      <family val="2"/>
    </font>
    <font>
      <b/>
      <i/>
      <sz val="11"/>
      <name val="Calibri"/>
      <family val="2"/>
      <scheme val="minor"/>
    </font>
    <font>
      <i/>
      <sz val="9"/>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3" fillId="0" borderId="0" applyFont="0" applyFill="0" applyBorder="0" applyAlignment="0" applyProtection="0"/>
    <xf numFmtId="168" fontId="11" fillId="0" borderId="0"/>
    <xf numFmtId="43" fontId="10" fillId="0" borderId="0" applyFont="0" applyFill="0" applyBorder="0" applyAlignment="0" applyProtection="0"/>
  </cellStyleXfs>
  <cellXfs count="63">
    <xf numFmtId="0" fontId="0" fillId="0" borderId="0" xfId="0"/>
    <xf numFmtId="0" fontId="1" fillId="0" borderId="0" xfId="0" applyFont="1"/>
    <xf numFmtId="164" fontId="0" fillId="0" borderId="0" xfId="1" applyNumberFormat="1" applyFont="1" applyAlignment="1">
      <alignment horizontal="center"/>
    </xf>
    <xf numFmtId="0" fontId="4" fillId="0" borderId="0" xfId="0" applyFont="1"/>
    <xf numFmtId="16" fontId="7" fillId="0" borderId="0" xfId="0" applyNumberFormat="1" applyFont="1"/>
    <xf numFmtId="0" fontId="6" fillId="0" borderId="0" xfId="0" applyFont="1"/>
    <xf numFmtId="167" fontId="9" fillId="0" borderId="0" xfId="0" applyNumberFormat="1" applyFont="1" applyBorder="1"/>
    <xf numFmtId="0" fontId="2" fillId="0" borderId="0" xfId="0" applyFont="1" applyBorder="1" applyAlignment="1">
      <alignment vertical="center"/>
    </xf>
    <xf numFmtId="166" fontId="2" fillId="0" borderId="0" xfId="0" quotePrefix="1" applyNumberFormat="1" applyFont="1" applyBorder="1" applyAlignment="1"/>
    <xf numFmtId="0" fontId="0" fillId="0" borderId="2" xfId="0" applyBorder="1"/>
    <xf numFmtId="0" fontId="0" fillId="0" borderId="2" xfId="0" applyBorder="1" applyAlignment="1">
      <alignment horizontal="center"/>
    </xf>
    <xf numFmtId="164" fontId="0" fillId="0" borderId="2" xfId="1" applyNumberFormat="1" applyFont="1" applyBorder="1" applyAlignment="1">
      <alignment horizontal="center"/>
    </xf>
    <xf numFmtId="165" fontId="0" fillId="0" borderId="0" xfId="0" applyNumberFormat="1"/>
    <xf numFmtId="7" fontId="0" fillId="0" borderId="0" xfId="0" applyNumberFormat="1"/>
    <xf numFmtId="7" fontId="0" fillId="0" borderId="2" xfId="0" applyNumberFormat="1" applyBorder="1" applyAlignment="1">
      <alignment horizontal="center"/>
    </xf>
    <xf numFmtId="169" fontId="0" fillId="0" borderId="2" xfId="0" applyNumberFormat="1" applyBorder="1" applyAlignment="1">
      <alignment horizontal="center"/>
    </xf>
    <xf numFmtId="169" fontId="1" fillId="0" borderId="2" xfId="0" applyNumberFormat="1"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7" fontId="1" fillId="0" borderId="2" xfId="0" applyNumberFormat="1" applyFont="1" applyBorder="1" applyAlignment="1">
      <alignment horizontal="center"/>
    </xf>
    <xf numFmtId="0" fontId="7" fillId="0" borderId="0" xfId="0" quotePrefix="1" applyFont="1" applyAlignment="1"/>
    <xf numFmtId="169" fontId="0" fillId="2" borderId="2" xfId="0" applyNumberFormat="1" applyFill="1" applyBorder="1" applyAlignment="1">
      <alignment horizontal="center"/>
    </xf>
    <xf numFmtId="7" fontId="0" fillId="2" borderId="2" xfId="0" applyNumberFormat="1" applyFill="1" applyBorder="1" applyAlignment="1">
      <alignment horizontal="center"/>
    </xf>
    <xf numFmtId="164" fontId="0" fillId="2" borderId="2" xfId="1" applyNumberFormat="1" applyFont="1" applyFill="1" applyBorder="1" applyAlignment="1">
      <alignment horizontal="center"/>
    </xf>
    <xf numFmtId="0" fontId="0" fillId="2" borderId="2" xfId="0" applyFill="1" applyBorder="1" applyAlignment="1">
      <alignment horizontal="center"/>
    </xf>
    <xf numFmtId="169" fontId="0" fillId="0" borderId="2" xfId="0" applyNumberFormat="1" applyFill="1" applyBorder="1" applyAlignment="1">
      <alignment horizontal="center"/>
    </xf>
    <xf numFmtId="7" fontId="0" fillId="0" borderId="2" xfId="0" applyNumberFormat="1" applyFill="1" applyBorder="1" applyAlignment="1">
      <alignment horizontal="center"/>
    </xf>
    <xf numFmtId="164" fontId="0" fillId="0" borderId="2" xfId="1" applyNumberFormat="1" applyFont="1" applyFill="1" applyBorder="1" applyAlignment="1">
      <alignment horizontal="center"/>
    </xf>
    <xf numFmtId="0" fontId="0" fillId="0" borderId="2" xfId="0" applyFill="1" applyBorder="1" applyAlignment="1">
      <alignment horizontal="center"/>
    </xf>
    <xf numFmtId="166" fontId="2" fillId="0" borderId="0" xfId="0" quotePrefix="1" applyNumberFormat="1" applyFont="1" applyBorder="1" applyAlignment="1">
      <alignment horizontal="center"/>
    </xf>
    <xf numFmtId="0" fontId="2" fillId="0" borderId="0" xfId="0" applyFont="1" applyBorder="1" applyAlignment="1">
      <alignment horizontal="center" vertical="center"/>
    </xf>
    <xf numFmtId="0" fontId="1" fillId="0" borderId="3" xfId="0" applyFont="1" applyBorder="1" applyAlignment="1">
      <alignment horizontal="center" wrapText="1"/>
    </xf>
    <xf numFmtId="0" fontId="0" fillId="0" borderId="0" xfId="0" quotePrefix="1" applyAlignment="1">
      <alignment wrapText="1"/>
    </xf>
    <xf numFmtId="0" fontId="1" fillId="0" borderId="3" xfId="0" applyFont="1" applyBorder="1" applyAlignment="1">
      <alignment horizontal="center" wrapText="1"/>
    </xf>
    <xf numFmtId="0" fontId="2" fillId="0" borderId="0" xfId="0" applyFont="1" applyAlignment="1">
      <alignment vertical="center"/>
    </xf>
    <xf numFmtId="166" fontId="2" fillId="0" borderId="0" xfId="0" quotePrefix="1" applyNumberFormat="1" applyFont="1"/>
    <xf numFmtId="0" fontId="1" fillId="0" borderId="5" xfId="0" applyFont="1" applyBorder="1" applyAlignment="1">
      <alignment horizontal="center" wrapText="1"/>
    </xf>
    <xf numFmtId="0" fontId="1" fillId="0" borderId="5" xfId="0" applyFont="1" applyBorder="1" applyAlignment="1">
      <alignment horizontal="center"/>
    </xf>
    <xf numFmtId="165" fontId="0" fillId="0" borderId="0" xfId="0" applyNumberFormat="1" applyAlignment="1">
      <alignment horizontal="right"/>
    </xf>
    <xf numFmtId="0" fontId="5" fillId="0" borderId="0" xfId="0" applyFont="1" applyAlignment="1">
      <alignment horizontal="right"/>
    </xf>
    <xf numFmtId="165" fontId="0" fillId="0" borderId="1" xfId="0" applyNumberFormat="1" applyBorder="1" applyAlignment="1">
      <alignment horizontal="right"/>
    </xf>
    <xf numFmtId="164" fontId="0" fillId="0" borderId="1" xfId="1" applyNumberFormat="1" applyFont="1" applyBorder="1" applyAlignment="1">
      <alignment horizontal="center"/>
    </xf>
    <xf numFmtId="0" fontId="15" fillId="0" borderId="0" xfId="0" applyFont="1"/>
    <xf numFmtId="165" fontId="0" fillId="0" borderId="0" xfId="0" applyNumberFormat="1" applyAlignment="1">
      <alignment horizontal="center"/>
    </xf>
    <xf numFmtId="0" fontId="0" fillId="2" borderId="2" xfId="0" applyFill="1" applyBorder="1" applyAlignment="1">
      <alignment horizontal="center" vertical="center" wrapText="1"/>
    </xf>
    <xf numFmtId="16" fontId="1" fillId="0" borderId="2" xfId="0" applyNumberFormat="1" applyFont="1" applyBorder="1" applyAlignment="1">
      <alignment horizontal="center" vertical="center"/>
    </xf>
    <xf numFmtId="0" fontId="7" fillId="0" borderId="0" xfId="0" quotePrefix="1" applyFont="1" applyAlignment="1">
      <alignment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166" fontId="2" fillId="0" borderId="0" xfId="0" quotePrefix="1" applyNumberFormat="1" applyFont="1" applyBorder="1" applyAlignment="1">
      <alignment horizontal="center"/>
    </xf>
    <xf numFmtId="0" fontId="1" fillId="0" borderId="4" xfId="0" applyFont="1" applyBorder="1" applyAlignment="1">
      <alignment horizontal="center" wrapText="1"/>
    </xf>
    <xf numFmtId="0" fontId="1" fillId="0" borderId="3" xfId="0" applyFont="1" applyBorder="1" applyAlignment="1">
      <alignment horizontal="center" wrapText="1"/>
    </xf>
    <xf numFmtId="0" fontId="7" fillId="0" borderId="0" xfId="0" quotePrefix="1" applyFont="1" applyAlignment="1">
      <alignment horizontal="left" wrapText="1"/>
    </xf>
    <xf numFmtId="0" fontId="12" fillId="0" borderId="0" xfId="0" quotePrefix="1" applyFont="1" applyAlignment="1">
      <alignment horizontal="left" vertical="center" wrapText="1"/>
    </xf>
    <xf numFmtId="0" fontId="12" fillId="0" borderId="0" xfId="0" applyFont="1" applyAlignment="1">
      <alignment horizontal="left" vertical="center" wrapText="1"/>
    </xf>
    <xf numFmtId="0" fontId="1" fillId="0" borderId="0" xfId="0" quotePrefix="1" applyFont="1" applyAlignment="1">
      <alignment horizontal="left" vertical="center"/>
    </xf>
    <xf numFmtId="0" fontId="2" fillId="0" borderId="0" xfId="0" applyFont="1" applyBorder="1" applyAlignment="1">
      <alignment horizontal="center" vertical="center"/>
    </xf>
    <xf numFmtId="0" fontId="0" fillId="0" borderId="2" xfId="0" applyFill="1" applyBorder="1" applyAlignment="1">
      <alignment horizontal="center" vertical="center" wrapText="1"/>
    </xf>
    <xf numFmtId="0" fontId="2" fillId="0" borderId="0" xfId="0" applyFont="1" applyAlignment="1">
      <alignment horizontal="center" vertical="center"/>
    </xf>
    <xf numFmtId="166" fontId="2" fillId="0" borderId="0" xfId="0" quotePrefix="1" applyNumberFormat="1" applyFont="1" applyAlignment="1">
      <alignment horizontal="center"/>
    </xf>
  </cellXfs>
  <cellStyles count="4">
    <cellStyle name="Comma 2" xfId="3" xr:uid="{00000000-0005-0000-0000-000001000000}"/>
    <cellStyle name="Normal" xfId="0" builtinId="0"/>
    <cellStyle name="Normal 2" xfId="2" xr:uid="{00000000-0005-0000-0000-00000300000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00"/>
  <sheetViews>
    <sheetView zoomScaleNormal="100" workbookViewId="0">
      <pane ySplit="2" topLeftCell="A3" activePane="bottomLeft" state="frozen"/>
      <selection pane="bottomLeft" activeCell="G101" sqref="G101"/>
    </sheetView>
  </sheetViews>
  <sheetFormatPr defaultRowHeight="15" x14ac:dyDescent="0.25"/>
  <cols>
    <col min="1" max="1" width="26.140625" customWidth="1"/>
    <col min="2" max="2" width="11" customWidth="1"/>
    <col min="3" max="4" width="17.28515625" bestFit="1" customWidth="1"/>
    <col min="5" max="5" width="8.85546875" customWidth="1"/>
    <col min="6" max="6" width="15.5703125" bestFit="1" customWidth="1"/>
    <col min="7" max="7" width="15.28515625" customWidth="1"/>
    <col min="8" max="8" width="15.5703125" bestFit="1" customWidth="1"/>
    <col min="9" max="9" width="14.5703125" bestFit="1" customWidth="1"/>
    <col min="10" max="10" width="13.5703125" bestFit="1" customWidth="1"/>
    <col min="11" max="11" width="12.7109375" customWidth="1"/>
    <col min="12" max="12" width="8.85546875" customWidth="1"/>
    <col min="13" max="13" width="14.28515625" bestFit="1" customWidth="1"/>
    <col min="14" max="14" width="12.140625" customWidth="1"/>
    <col min="15" max="15" width="12.5703125" bestFit="1" customWidth="1"/>
    <col min="16" max="16" width="13.42578125" customWidth="1"/>
    <col min="17" max="17" width="10.28515625" customWidth="1"/>
    <col min="18" max="18" width="14.28515625" bestFit="1" customWidth="1"/>
    <col min="19" max="19" width="13.5703125" bestFit="1" customWidth="1"/>
    <col min="20" max="20" width="15.28515625" bestFit="1" customWidth="1"/>
    <col min="21" max="21" width="14.28515625" bestFit="1" customWidth="1"/>
    <col min="22" max="24" width="9.140625" style="3"/>
    <col min="25" max="26" width="12.85546875" style="3" bestFit="1" customWidth="1"/>
    <col min="27" max="27" width="10.42578125" style="3" customWidth="1"/>
    <col min="28" max="31" width="13.140625" style="3" customWidth="1"/>
    <col min="32" max="32" width="3.5703125" style="3" customWidth="1"/>
    <col min="33" max="34" width="11.7109375" style="3" bestFit="1" customWidth="1"/>
    <col min="35" max="36" width="9.42578125" style="3" bestFit="1" customWidth="1"/>
    <col min="37" max="37" width="10.85546875" style="3" bestFit="1" customWidth="1"/>
    <col min="38" max="38" width="9.5703125" style="3" bestFit="1" customWidth="1"/>
    <col min="39" max="39" width="9.28515625" style="3" bestFit="1" customWidth="1"/>
    <col min="40" max="44" width="9.140625" style="3"/>
  </cols>
  <sheetData>
    <row r="1" spans="1:39" ht="23.25" x14ac:dyDescent="0.25">
      <c r="A1" s="59" t="s">
        <v>4</v>
      </c>
      <c r="B1" s="59"/>
      <c r="C1" s="59"/>
      <c r="D1" s="59"/>
      <c r="E1" s="59"/>
      <c r="F1" s="59"/>
      <c r="G1" s="59"/>
      <c r="H1" s="59"/>
      <c r="I1" s="59"/>
      <c r="J1" s="59"/>
      <c r="L1" s="7"/>
      <c r="M1" s="7"/>
      <c r="N1" s="7"/>
      <c r="O1" s="7"/>
      <c r="P1" s="7"/>
      <c r="Q1" s="30"/>
    </row>
    <row r="2" spans="1:39" ht="23.25" x14ac:dyDescent="0.35">
      <c r="A2" s="52">
        <v>45747</v>
      </c>
      <c r="B2" s="52"/>
      <c r="C2" s="52"/>
      <c r="D2" s="52"/>
      <c r="E2" s="52"/>
      <c r="F2" s="52"/>
      <c r="G2" s="52"/>
      <c r="H2" s="52"/>
      <c r="I2" s="52"/>
      <c r="J2" s="52"/>
      <c r="L2" s="8"/>
      <c r="M2" s="8"/>
      <c r="N2" s="8"/>
      <c r="O2" s="8"/>
      <c r="P2" s="8"/>
      <c r="Q2" s="29"/>
    </row>
    <row r="3" spans="1:39" ht="23.25" x14ac:dyDescent="0.35">
      <c r="A3" s="52" t="s">
        <v>16</v>
      </c>
      <c r="B3" s="52"/>
      <c r="C3" s="52"/>
      <c r="D3" s="52"/>
      <c r="E3" s="52"/>
      <c r="F3" s="52"/>
      <c r="G3" s="52"/>
      <c r="H3" s="52"/>
      <c r="I3" s="52"/>
      <c r="J3" s="52"/>
    </row>
    <row r="4" spans="1:39" x14ac:dyDescent="0.25">
      <c r="A4" s="53" t="s">
        <v>2</v>
      </c>
      <c r="B4" s="17" t="s">
        <v>3</v>
      </c>
      <c r="C4" s="18"/>
      <c r="D4" s="18"/>
      <c r="E4" s="18"/>
      <c r="F4" s="18" t="s">
        <v>20</v>
      </c>
      <c r="G4" s="18" t="s">
        <v>19</v>
      </c>
      <c r="H4" s="18"/>
      <c r="I4" s="18" t="s">
        <v>18</v>
      </c>
      <c r="J4" s="18" t="s">
        <v>10</v>
      </c>
    </row>
    <row r="5" spans="1:39" ht="15" customHeight="1" x14ac:dyDescent="0.25">
      <c r="A5" s="54"/>
      <c r="B5" s="17" t="s">
        <v>17</v>
      </c>
      <c r="C5" s="31" t="s">
        <v>6</v>
      </c>
      <c r="D5" s="31" t="s">
        <v>0</v>
      </c>
      <c r="E5" s="31" t="s">
        <v>7</v>
      </c>
      <c r="F5" s="31" t="s">
        <v>23</v>
      </c>
      <c r="G5" s="31" t="s">
        <v>31</v>
      </c>
      <c r="H5" s="31" t="s">
        <v>1</v>
      </c>
      <c r="I5" s="31" t="s">
        <v>21</v>
      </c>
      <c r="J5" s="31" t="s">
        <v>22</v>
      </c>
    </row>
    <row r="6" spans="1:39" x14ac:dyDescent="0.25">
      <c r="A6" s="44" t="s">
        <v>13</v>
      </c>
      <c r="B6" s="21">
        <v>45747</v>
      </c>
      <c r="C6" s="22">
        <v>671497.38</v>
      </c>
      <c r="D6" s="22">
        <v>671196.24</v>
      </c>
      <c r="E6" s="23">
        <f t="shared" ref="E6:E31" si="0">IF(C6=0,"N/A",+(C6-D6)/C6)</f>
        <v>4.4846042437278602E-4</v>
      </c>
      <c r="F6" s="22">
        <v>0</v>
      </c>
      <c r="G6" s="22">
        <v>1578.7434499999999</v>
      </c>
      <c r="H6" s="22">
        <v>0</v>
      </c>
      <c r="I6" s="22">
        <v>0</v>
      </c>
      <c r="J6" s="22">
        <v>3995.51</v>
      </c>
    </row>
    <row r="7" spans="1:39" x14ac:dyDescent="0.25">
      <c r="A7" s="44"/>
      <c r="B7" s="24" t="s">
        <v>17</v>
      </c>
      <c r="C7" s="22">
        <v>6822364.0099999998</v>
      </c>
      <c r="D7" s="22">
        <v>6332648.790000001</v>
      </c>
      <c r="E7" s="23">
        <f t="shared" si="0"/>
        <v>7.1780869399842948E-2</v>
      </c>
      <c r="F7" s="22">
        <v>0</v>
      </c>
      <c r="G7" s="22">
        <v>16719.140025000001</v>
      </c>
      <c r="H7" s="22">
        <v>460614.97997499886</v>
      </c>
      <c r="I7" s="22">
        <v>69092.247513749986</v>
      </c>
      <c r="J7" s="22">
        <v>18517.28</v>
      </c>
      <c r="Y7" s="5"/>
      <c r="Z7" s="5"/>
      <c r="AA7" s="5"/>
      <c r="AB7" s="5"/>
      <c r="AC7" s="5"/>
      <c r="AD7" s="5"/>
      <c r="AE7" s="5"/>
      <c r="AF7" s="5"/>
      <c r="AG7" s="5"/>
      <c r="AH7" s="5"/>
      <c r="AI7" s="5"/>
      <c r="AJ7" s="5"/>
      <c r="AK7" s="5"/>
      <c r="AL7" s="5"/>
      <c r="AM7" s="5"/>
    </row>
    <row r="8" spans="1:39" x14ac:dyDescent="0.25">
      <c r="A8" s="49" t="s">
        <v>48</v>
      </c>
      <c r="B8" s="25">
        <v>45747</v>
      </c>
      <c r="C8" s="26">
        <v>388254.58</v>
      </c>
      <c r="D8" s="26">
        <v>369736.43</v>
      </c>
      <c r="E8" s="27">
        <f t="shared" ref="E8:E9" si="1">IF(C8=0,"N/A",+(C8-D8)/C8)</f>
        <v>4.7695895821757012E-2</v>
      </c>
      <c r="F8" s="26">
        <v>0</v>
      </c>
      <c r="G8" s="26">
        <v>970.63645000000008</v>
      </c>
      <c r="H8" s="26">
        <v>17547.513550000021</v>
      </c>
      <c r="I8" s="26">
        <v>2632.1270325000032</v>
      </c>
      <c r="J8" s="26">
        <v>3660.27</v>
      </c>
      <c r="Y8" s="5"/>
      <c r="Z8" s="5"/>
      <c r="AA8" s="5"/>
      <c r="AB8" s="5"/>
      <c r="AC8" s="5"/>
      <c r="AD8" s="5"/>
      <c r="AE8" s="5"/>
      <c r="AF8" s="5"/>
      <c r="AG8" s="5"/>
      <c r="AH8" s="5"/>
      <c r="AI8" s="5"/>
      <c r="AJ8" s="5"/>
      <c r="AK8" s="5"/>
      <c r="AL8" s="5"/>
      <c r="AM8" s="5"/>
    </row>
    <row r="9" spans="1:39" x14ac:dyDescent="0.25">
      <c r="A9" s="49"/>
      <c r="B9" s="28" t="s">
        <v>17</v>
      </c>
      <c r="C9" s="26">
        <v>2819223.37</v>
      </c>
      <c r="D9" s="26">
        <v>2553320.2600000002</v>
      </c>
      <c r="E9" s="27">
        <f t="shared" si="1"/>
        <v>9.4317858183759262E-2</v>
      </c>
      <c r="F9" s="26">
        <v>0</v>
      </c>
      <c r="G9" s="26">
        <v>7048.0584250000002</v>
      </c>
      <c r="H9" s="26">
        <v>258855.05157499987</v>
      </c>
      <c r="I9" s="26">
        <v>38828.258223749996</v>
      </c>
      <c r="J9" s="26">
        <v>18871.079999999998</v>
      </c>
      <c r="Y9" s="5"/>
      <c r="Z9" s="5"/>
      <c r="AA9" s="5"/>
      <c r="AB9" s="5"/>
      <c r="AC9" s="5"/>
      <c r="AD9" s="5"/>
      <c r="AE9" s="5"/>
      <c r="AF9" s="5"/>
      <c r="AG9" s="5"/>
      <c r="AH9" s="5"/>
      <c r="AI9" s="5"/>
      <c r="AJ9" s="5"/>
      <c r="AK9" s="5"/>
      <c r="AL9" s="5"/>
      <c r="AM9" s="5"/>
    </row>
    <row r="10" spans="1:39" x14ac:dyDescent="0.25">
      <c r="A10" s="44" t="s">
        <v>50</v>
      </c>
      <c r="B10" s="21">
        <v>45747</v>
      </c>
      <c r="C10" s="22">
        <v>0</v>
      </c>
      <c r="D10" s="22">
        <v>436.57</v>
      </c>
      <c r="E10" s="23" t="str">
        <f t="shared" ref="E10:E11" si="2">IF(C10=0,"N/A",+(C10-D10)/C10)</f>
        <v>N/A</v>
      </c>
      <c r="F10" s="22">
        <v>0</v>
      </c>
      <c r="G10" s="22">
        <v>0</v>
      </c>
      <c r="H10" s="22">
        <v>0</v>
      </c>
      <c r="I10" s="22">
        <v>0</v>
      </c>
      <c r="J10" s="22">
        <v>802.08999999999992</v>
      </c>
      <c r="Y10" s="5"/>
      <c r="Z10" s="5"/>
      <c r="AA10" s="5"/>
      <c r="AB10" s="5"/>
      <c r="AC10" s="5"/>
      <c r="AD10" s="5"/>
      <c r="AE10" s="5"/>
      <c r="AF10" s="5"/>
      <c r="AG10" s="5"/>
      <c r="AH10" s="5"/>
      <c r="AI10" s="5"/>
      <c r="AJ10" s="5"/>
      <c r="AK10" s="5"/>
      <c r="AL10" s="5"/>
      <c r="AM10" s="5"/>
    </row>
    <row r="11" spans="1:39" x14ac:dyDescent="0.25">
      <c r="A11" s="44"/>
      <c r="B11" s="24" t="s">
        <v>17</v>
      </c>
      <c r="C11" s="22">
        <v>1719107.2600000005</v>
      </c>
      <c r="D11" s="22">
        <v>1471610.4700000002</v>
      </c>
      <c r="E11" s="23">
        <f t="shared" si="2"/>
        <v>0.1439682070797608</v>
      </c>
      <c r="F11" s="22">
        <v>0</v>
      </c>
      <c r="G11" s="22">
        <v>4297.7681499999999</v>
      </c>
      <c r="H11" s="22">
        <v>243635.59185000029</v>
      </c>
      <c r="I11" s="22">
        <v>36545.338777500001</v>
      </c>
      <c r="J11" s="22">
        <v>13452.02</v>
      </c>
      <c r="Y11" s="5"/>
      <c r="Z11" s="5"/>
      <c r="AA11" s="5"/>
      <c r="AB11" s="5"/>
      <c r="AC11" s="5"/>
      <c r="AD11" s="5"/>
      <c r="AE11" s="5"/>
      <c r="AF11" s="5"/>
      <c r="AG11" s="5"/>
      <c r="AH11" s="5"/>
      <c r="AI11" s="5"/>
      <c r="AJ11" s="5"/>
      <c r="AK11" s="5"/>
      <c r="AL11" s="5"/>
      <c r="AM11" s="5"/>
    </row>
    <row r="12" spans="1:39" x14ac:dyDescent="0.25">
      <c r="A12" s="49" t="s">
        <v>24</v>
      </c>
      <c r="B12" s="25">
        <v>45747</v>
      </c>
      <c r="C12" s="26">
        <v>155148.73000000001</v>
      </c>
      <c r="D12" s="26">
        <v>160865.49</v>
      </c>
      <c r="E12" s="27">
        <f t="shared" si="0"/>
        <v>-3.6846966133722008E-2</v>
      </c>
      <c r="F12" s="26">
        <v>0</v>
      </c>
      <c r="G12" s="26">
        <v>387.87182500000006</v>
      </c>
      <c r="H12" s="26">
        <v>0</v>
      </c>
      <c r="I12" s="26">
        <v>0</v>
      </c>
      <c r="J12" s="26">
        <v>1608.12</v>
      </c>
      <c r="Y12" s="5"/>
      <c r="Z12" s="5"/>
      <c r="AA12" s="5"/>
      <c r="AB12" s="5"/>
      <c r="AC12" s="5"/>
      <c r="AD12" s="5"/>
      <c r="AE12" s="5"/>
      <c r="AF12" s="5"/>
      <c r="AG12" s="5"/>
      <c r="AH12" s="5"/>
      <c r="AI12" s="5"/>
      <c r="AJ12" s="5"/>
      <c r="AK12" s="5"/>
      <c r="AL12" s="5"/>
      <c r="AM12" s="5"/>
    </row>
    <row r="13" spans="1:39" x14ac:dyDescent="0.25">
      <c r="A13" s="49"/>
      <c r="B13" s="28" t="s">
        <v>17</v>
      </c>
      <c r="C13" s="26">
        <v>1288106.5999999999</v>
      </c>
      <c r="D13" s="26">
        <v>1206653.6100000001</v>
      </c>
      <c r="E13" s="27">
        <f t="shared" si="0"/>
        <v>6.3234665516037084E-2</v>
      </c>
      <c r="F13" s="26">
        <v>0</v>
      </c>
      <c r="G13" s="26">
        <v>3220.2664999999997</v>
      </c>
      <c r="H13" s="26">
        <v>66164.503499999759</v>
      </c>
      <c r="I13" s="26">
        <v>9924.6757987499968</v>
      </c>
      <c r="J13" s="26">
        <v>6212.65</v>
      </c>
      <c r="Y13" s="5"/>
      <c r="Z13" s="5"/>
      <c r="AA13" s="5"/>
      <c r="AB13" s="5"/>
      <c r="AC13" s="5"/>
      <c r="AD13" s="5"/>
      <c r="AE13" s="5"/>
      <c r="AF13" s="5"/>
      <c r="AG13" s="5"/>
      <c r="AH13" s="5"/>
      <c r="AI13" s="5"/>
      <c r="AJ13" s="5"/>
      <c r="AK13" s="5"/>
      <c r="AL13" s="5"/>
      <c r="AM13" s="5"/>
    </row>
    <row r="14" spans="1:39" x14ac:dyDescent="0.25">
      <c r="A14" s="44" t="s">
        <v>35</v>
      </c>
      <c r="B14" s="21">
        <v>45747</v>
      </c>
      <c r="C14" s="22">
        <v>1028216.44</v>
      </c>
      <c r="D14" s="22">
        <v>944855.28</v>
      </c>
      <c r="E14" s="23">
        <f t="shared" si="0"/>
        <v>8.1073552957390882E-2</v>
      </c>
      <c r="F14" s="22">
        <v>0</v>
      </c>
      <c r="G14" s="22">
        <v>2570.5410999999999</v>
      </c>
      <c r="H14" s="22">
        <v>80790.618899999914</v>
      </c>
      <c r="I14" s="22">
        <v>12118.592834999987</v>
      </c>
      <c r="J14" s="22">
        <v>4709.88</v>
      </c>
    </row>
    <row r="15" spans="1:39" x14ac:dyDescent="0.25">
      <c r="A15" s="44"/>
      <c r="B15" s="24" t="s">
        <v>17</v>
      </c>
      <c r="C15" s="22">
        <v>8804198.1000000015</v>
      </c>
      <c r="D15" s="22">
        <v>8086829.7299999995</v>
      </c>
      <c r="E15" s="23">
        <f t="shared" si="0"/>
        <v>8.1480262239896878E-2</v>
      </c>
      <c r="F15" s="22">
        <v>0</v>
      </c>
      <c r="G15" s="22">
        <v>22010.495249999996</v>
      </c>
      <c r="H15" s="22">
        <v>714237.84475000191</v>
      </c>
      <c r="I15" s="22">
        <v>107135.67730124995</v>
      </c>
      <c r="J15" s="22">
        <v>24488.82</v>
      </c>
      <c r="Y15" s="5"/>
      <c r="Z15" s="5"/>
      <c r="AA15" s="5"/>
      <c r="AB15" s="5"/>
      <c r="AC15" s="5"/>
      <c r="AD15" s="5"/>
      <c r="AE15" s="5"/>
      <c r="AF15" s="5"/>
      <c r="AG15" s="5"/>
      <c r="AH15" s="5"/>
      <c r="AI15" s="5"/>
      <c r="AJ15" s="5"/>
      <c r="AK15" s="5"/>
      <c r="AL15" s="5"/>
      <c r="AM15" s="5"/>
    </row>
    <row r="16" spans="1:39" x14ac:dyDescent="0.25">
      <c r="A16" s="49" t="s">
        <v>36</v>
      </c>
      <c r="B16" s="25">
        <v>45747</v>
      </c>
      <c r="C16" s="26">
        <v>701201.44</v>
      </c>
      <c r="D16" s="26">
        <v>646932.85</v>
      </c>
      <c r="E16" s="27">
        <f t="shared" si="0"/>
        <v>7.7393722979233998E-2</v>
      </c>
      <c r="F16" s="26">
        <v>0</v>
      </c>
      <c r="G16" s="26">
        <v>1715.2436</v>
      </c>
      <c r="H16" s="26">
        <v>52553.346399999973</v>
      </c>
      <c r="I16" s="26">
        <v>7883.001959999996</v>
      </c>
      <c r="J16" s="26">
        <v>11707.43</v>
      </c>
    </row>
    <row r="17" spans="1:39" x14ac:dyDescent="0.25">
      <c r="A17" s="49"/>
      <c r="B17" s="28" t="s">
        <v>17</v>
      </c>
      <c r="C17" s="26">
        <v>8922923.1500000004</v>
      </c>
      <c r="D17" s="26">
        <v>8008189.4999999991</v>
      </c>
      <c r="E17" s="27">
        <f t="shared" si="0"/>
        <v>0.10251502054010196</v>
      </c>
      <c r="F17" s="26">
        <v>0</v>
      </c>
      <c r="G17" s="26">
        <v>22654.327874999999</v>
      </c>
      <c r="H17" s="26">
        <v>892079.32212500134</v>
      </c>
      <c r="I17" s="26">
        <v>133811.89960124998</v>
      </c>
      <c r="J17" s="26">
        <v>58526.000000000007</v>
      </c>
      <c r="Y17" s="5"/>
      <c r="Z17" s="5"/>
      <c r="AA17" s="5"/>
      <c r="AB17" s="5"/>
      <c r="AC17" s="5"/>
      <c r="AD17" s="5"/>
      <c r="AE17" s="5"/>
      <c r="AF17" s="5"/>
      <c r="AG17" s="5"/>
      <c r="AH17" s="5"/>
      <c r="AI17" s="5"/>
      <c r="AJ17" s="5"/>
      <c r="AK17" s="5"/>
      <c r="AL17" s="5"/>
      <c r="AM17" s="5"/>
    </row>
    <row r="18" spans="1:39" x14ac:dyDescent="0.25">
      <c r="A18" s="44" t="s">
        <v>37</v>
      </c>
      <c r="B18" s="21">
        <v>45747</v>
      </c>
      <c r="C18" s="22">
        <v>4524596.75</v>
      </c>
      <c r="D18" s="22">
        <v>4268456.75</v>
      </c>
      <c r="E18" s="23">
        <f t="shared" si="0"/>
        <v>5.6610569770665198E-2</v>
      </c>
      <c r="F18" s="22">
        <v>18850</v>
      </c>
      <c r="G18" s="22">
        <v>11043.066875</v>
      </c>
      <c r="H18" s="22">
        <v>226246.93312499998</v>
      </c>
      <c r="I18" s="22">
        <v>33937.039968749996</v>
      </c>
      <c r="J18" s="22">
        <v>17820</v>
      </c>
    </row>
    <row r="19" spans="1:39" x14ac:dyDescent="0.25">
      <c r="A19" s="44"/>
      <c r="B19" s="24" t="s">
        <v>17</v>
      </c>
      <c r="C19" s="22">
        <v>33671906.25</v>
      </c>
      <c r="D19" s="22">
        <v>31298375.109999999</v>
      </c>
      <c r="E19" s="23">
        <f t="shared" si="0"/>
        <v>7.0489954515123437E-2</v>
      </c>
      <c r="F19" s="22">
        <v>84242.25</v>
      </c>
      <c r="G19" s="22">
        <v>82710.960000000006</v>
      </c>
      <c r="H19" s="22">
        <v>2206577.9300000006</v>
      </c>
      <c r="I19" s="22">
        <v>330986.68968749989</v>
      </c>
      <c r="J19" s="22">
        <v>137012</v>
      </c>
      <c r="Y19" s="5"/>
      <c r="Z19" s="5"/>
      <c r="AA19" s="5"/>
      <c r="AB19" s="5"/>
      <c r="AC19" s="5"/>
      <c r="AD19" s="5"/>
      <c r="AE19" s="5"/>
      <c r="AF19" s="5"/>
      <c r="AG19" s="5"/>
      <c r="AH19" s="5"/>
      <c r="AI19" s="5"/>
      <c r="AJ19" s="5"/>
      <c r="AK19" s="5"/>
      <c r="AL19" s="5"/>
      <c r="AM19" s="5"/>
    </row>
    <row r="20" spans="1:39" x14ac:dyDescent="0.25">
      <c r="A20" s="47" t="s">
        <v>58</v>
      </c>
      <c r="B20" s="25">
        <v>45747</v>
      </c>
      <c r="C20" s="26">
        <v>0</v>
      </c>
      <c r="D20" s="26">
        <v>1242</v>
      </c>
      <c r="E20" s="27" t="str">
        <f t="shared" si="0"/>
        <v>N/A</v>
      </c>
      <c r="F20" s="26">
        <v>0</v>
      </c>
      <c r="G20" s="26">
        <v>0</v>
      </c>
      <c r="H20" s="26">
        <v>0</v>
      </c>
      <c r="I20" s="26">
        <v>0</v>
      </c>
      <c r="J20" s="26">
        <v>72</v>
      </c>
      <c r="AF20" s="5"/>
      <c r="AG20" s="5"/>
      <c r="AH20" s="5"/>
      <c r="AI20" s="5"/>
      <c r="AJ20" s="5"/>
      <c r="AK20" s="5"/>
      <c r="AL20" s="5"/>
      <c r="AM20" s="5"/>
    </row>
    <row r="21" spans="1:39" x14ac:dyDescent="0.25">
      <c r="A21" s="48"/>
      <c r="B21" s="28" t="s">
        <v>17</v>
      </c>
      <c r="C21" s="26">
        <v>0</v>
      </c>
      <c r="D21" s="26">
        <v>19263.5</v>
      </c>
      <c r="E21" s="27" t="str">
        <f t="shared" si="0"/>
        <v>N/A</v>
      </c>
      <c r="F21" s="26">
        <v>0</v>
      </c>
      <c r="G21" s="26">
        <v>0</v>
      </c>
      <c r="H21" s="26">
        <v>0</v>
      </c>
      <c r="I21" s="26">
        <v>0</v>
      </c>
      <c r="J21" s="26">
        <v>9412.3000000000011</v>
      </c>
      <c r="Y21" s="5"/>
      <c r="Z21" s="5"/>
      <c r="AA21" s="5"/>
      <c r="AB21" s="5"/>
      <c r="AC21" s="5"/>
      <c r="AD21" s="5"/>
      <c r="AE21" s="5"/>
      <c r="AF21" s="5"/>
      <c r="AG21" s="5"/>
      <c r="AH21" s="5"/>
      <c r="AI21" s="5"/>
      <c r="AJ21" s="5"/>
      <c r="AK21" s="5"/>
      <c r="AL21" s="5"/>
      <c r="AM21" s="5"/>
    </row>
    <row r="22" spans="1:39" x14ac:dyDescent="0.25">
      <c r="A22" s="50" t="s">
        <v>59</v>
      </c>
      <c r="B22" s="21">
        <v>45747</v>
      </c>
      <c r="C22" s="22">
        <v>255785.15</v>
      </c>
      <c r="D22" s="22">
        <v>203665.5</v>
      </c>
      <c r="E22" s="23">
        <f t="shared" ref="E22:E23" si="3">IF(C22=0,"N/A",+(C22-D22)/C22)</f>
        <v>0.20376339283183562</v>
      </c>
      <c r="F22" s="22">
        <v>0</v>
      </c>
      <c r="G22" s="22">
        <v>625.13287500000001</v>
      </c>
      <c r="H22" s="22">
        <v>29668.687124999997</v>
      </c>
      <c r="I22" s="22">
        <v>4450.3030687499995</v>
      </c>
      <c r="J22" s="22">
        <v>0</v>
      </c>
      <c r="Y22" s="5"/>
      <c r="Z22" s="5"/>
      <c r="AA22" s="5"/>
      <c r="AB22" s="5"/>
      <c r="AC22" s="5"/>
      <c r="AD22" s="5"/>
      <c r="AE22" s="5"/>
      <c r="AF22" s="5"/>
      <c r="AG22" s="5"/>
      <c r="AH22" s="5"/>
      <c r="AI22" s="5"/>
      <c r="AJ22" s="5"/>
      <c r="AK22" s="5"/>
      <c r="AL22" s="5"/>
      <c r="AM22" s="5"/>
    </row>
    <row r="23" spans="1:39" x14ac:dyDescent="0.25">
      <c r="A23" s="51"/>
      <c r="B23" s="24" t="s">
        <v>17</v>
      </c>
      <c r="C23" s="22">
        <v>936620.36</v>
      </c>
      <c r="D23" s="22">
        <v>859986.5</v>
      </c>
      <c r="E23" s="23">
        <f t="shared" si="3"/>
        <v>8.1819553869189848E-2</v>
      </c>
      <c r="F23" s="22">
        <v>0</v>
      </c>
      <c r="G23" s="22">
        <v>2321.3109000000004</v>
      </c>
      <c r="H23" s="22">
        <v>74312.549099999989</v>
      </c>
      <c r="I23" s="22">
        <v>11146.882364999998</v>
      </c>
      <c r="J23" s="22">
        <v>0</v>
      </c>
      <c r="Y23" s="5"/>
      <c r="Z23" s="5"/>
      <c r="AA23" s="5"/>
      <c r="AB23" s="5"/>
      <c r="AC23" s="5"/>
      <c r="AD23" s="5"/>
      <c r="AE23" s="5"/>
      <c r="AF23" s="5"/>
      <c r="AG23" s="5"/>
      <c r="AH23" s="5"/>
      <c r="AI23" s="5"/>
      <c r="AJ23" s="5"/>
      <c r="AK23" s="5"/>
      <c r="AL23" s="5"/>
      <c r="AM23" s="5"/>
    </row>
    <row r="24" spans="1:39" x14ac:dyDescent="0.25">
      <c r="A24" s="60" t="s">
        <v>34</v>
      </c>
      <c r="B24" s="25">
        <v>45747</v>
      </c>
      <c r="C24" s="26">
        <v>771980.80000000005</v>
      </c>
      <c r="D24" s="26">
        <v>705699.74</v>
      </c>
      <c r="E24" s="27">
        <f t="shared" ref="E24:E25" si="4">IF(C24=0,"N/A",+(C24-D24)/C24)</f>
        <v>8.5858430675996147E-2</v>
      </c>
      <c r="F24" s="26">
        <v>0</v>
      </c>
      <c r="G24" s="26">
        <v>1928.4720000000002</v>
      </c>
      <c r="H24" s="26">
        <v>55545.928000000065</v>
      </c>
      <c r="I24" s="26">
        <v>8331.8892000000087</v>
      </c>
      <c r="J24" s="26">
        <v>4367.4799999999996</v>
      </c>
      <c r="AF24" s="5"/>
      <c r="AG24" s="5"/>
      <c r="AH24" s="5"/>
      <c r="AI24" s="5"/>
      <c r="AJ24" s="5"/>
      <c r="AK24" s="5"/>
      <c r="AL24" s="5"/>
      <c r="AM24" s="5"/>
    </row>
    <row r="25" spans="1:39" x14ac:dyDescent="0.25">
      <c r="A25" s="60"/>
      <c r="B25" s="28" t="s">
        <v>17</v>
      </c>
      <c r="C25" s="26">
        <v>3256061.8499999996</v>
      </c>
      <c r="D25" s="26">
        <v>3069525.8500000006</v>
      </c>
      <c r="E25" s="27">
        <f t="shared" si="4"/>
        <v>5.7288838048331021E-2</v>
      </c>
      <c r="F25" s="26">
        <v>0</v>
      </c>
      <c r="G25" s="26">
        <v>7914.0846250000013</v>
      </c>
      <c r="H25" s="26">
        <v>199007.57537499908</v>
      </c>
      <c r="I25" s="26">
        <v>29851.136793750011</v>
      </c>
      <c r="J25" s="26">
        <v>18230.379999999997</v>
      </c>
      <c r="Y25" s="5"/>
      <c r="Z25" s="5"/>
      <c r="AA25" s="5"/>
      <c r="AB25" s="5"/>
      <c r="AC25" s="5"/>
      <c r="AD25" s="5"/>
      <c r="AE25" s="5"/>
      <c r="AF25" s="5"/>
      <c r="AG25" s="5"/>
      <c r="AH25" s="5"/>
      <c r="AI25" s="5"/>
      <c r="AJ25" s="5"/>
      <c r="AK25" s="5"/>
      <c r="AL25" s="5"/>
      <c r="AM25" s="5"/>
    </row>
    <row r="26" spans="1:39" x14ac:dyDescent="0.25">
      <c r="A26" s="44" t="s">
        <v>15</v>
      </c>
      <c r="B26" s="21">
        <v>45747</v>
      </c>
      <c r="C26" s="22">
        <v>4537576.55</v>
      </c>
      <c r="D26" s="22">
        <v>4603878.4000000004</v>
      </c>
      <c r="E26" s="23">
        <f t="shared" si="0"/>
        <v>-1.4611731453874991E-2</v>
      </c>
      <c r="F26" s="22">
        <v>0</v>
      </c>
      <c r="G26" s="22">
        <v>11343.941375</v>
      </c>
      <c r="H26" s="22">
        <v>0</v>
      </c>
      <c r="I26" s="22">
        <v>0</v>
      </c>
      <c r="J26" s="22">
        <v>26928</v>
      </c>
    </row>
    <row r="27" spans="1:39" x14ac:dyDescent="0.25">
      <c r="A27" s="44"/>
      <c r="B27" s="24" t="s">
        <v>17</v>
      </c>
      <c r="C27" s="22">
        <v>44790688.899999999</v>
      </c>
      <c r="D27" s="22">
        <v>43150417.999999993</v>
      </c>
      <c r="E27" s="23">
        <f t="shared" si="0"/>
        <v>3.6620800891499709E-2</v>
      </c>
      <c r="F27" s="22">
        <v>0</v>
      </c>
      <c r="G27" s="22">
        <v>111976.72225000001</v>
      </c>
      <c r="H27" s="22">
        <v>1649619.9977500059</v>
      </c>
      <c r="I27" s="22">
        <v>247442.99986874984</v>
      </c>
      <c r="J27" s="22">
        <v>188467.75</v>
      </c>
      <c r="Y27" s="5"/>
      <c r="Z27" s="5"/>
      <c r="AA27" s="5"/>
      <c r="AB27" s="5"/>
      <c r="AC27" s="5"/>
      <c r="AD27" s="5"/>
      <c r="AE27" s="5"/>
      <c r="AF27" s="6"/>
      <c r="AG27" s="6"/>
      <c r="AH27" s="6"/>
      <c r="AI27" s="6"/>
      <c r="AJ27" s="6"/>
      <c r="AK27" s="6"/>
      <c r="AL27" s="6"/>
      <c r="AM27" s="6"/>
    </row>
    <row r="28" spans="1:39" x14ac:dyDescent="0.25">
      <c r="A28" s="60" t="s">
        <v>5</v>
      </c>
      <c r="B28" s="25">
        <v>45747</v>
      </c>
      <c r="C28" s="26">
        <v>1132118.72</v>
      </c>
      <c r="D28" s="26">
        <v>1283585.01</v>
      </c>
      <c r="E28" s="27">
        <f t="shared" si="0"/>
        <v>-0.13379011169429303</v>
      </c>
      <c r="F28" s="26">
        <v>0</v>
      </c>
      <c r="G28" s="26">
        <v>2830.2968000000001</v>
      </c>
      <c r="H28" s="26">
        <v>3.199999948265031E-3</v>
      </c>
      <c r="I28" s="26">
        <v>4.799999922397546E-4</v>
      </c>
      <c r="J28" s="26">
        <v>7093.94</v>
      </c>
    </row>
    <row r="29" spans="1:39" x14ac:dyDescent="0.25">
      <c r="A29" s="60"/>
      <c r="B29" s="28" t="s">
        <v>17</v>
      </c>
      <c r="C29" s="26">
        <v>9216748.4500000011</v>
      </c>
      <c r="D29" s="26">
        <v>8704190.7600000016</v>
      </c>
      <c r="E29" s="27">
        <f t="shared" si="0"/>
        <v>5.5611552466748662E-2</v>
      </c>
      <c r="F29" s="26">
        <v>0</v>
      </c>
      <c r="G29" s="26">
        <v>23041.871125000001</v>
      </c>
      <c r="H29" s="26">
        <v>683008.45887499955</v>
      </c>
      <c r="I29" s="26">
        <v>102451.26925499999</v>
      </c>
      <c r="J29" s="26">
        <v>45149.909999999996</v>
      </c>
      <c r="Y29" s="5"/>
      <c r="Z29" s="5"/>
      <c r="AA29" s="5"/>
      <c r="AB29" s="5"/>
      <c r="AC29" s="5"/>
      <c r="AD29" s="5"/>
      <c r="AE29" s="5"/>
      <c r="AF29" s="5"/>
      <c r="AG29" s="5"/>
      <c r="AH29" s="5"/>
      <c r="AI29" s="5"/>
      <c r="AJ29" s="5"/>
      <c r="AK29" s="5"/>
      <c r="AL29" s="5"/>
      <c r="AM29" s="5"/>
    </row>
    <row r="30" spans="1:39" x14ac:dyDescent="0.25">
      <c r="A30" s="44" t="s">
        <v>14</v>
      </c>
      <c r="B30" s="21">
        <v>45747</v>
      </c>
      <c r="C30" s="22">
        <v>475564.79</v>
      </c>
      <c r="D30" s="22">
        <v>393695.54</v>
      </c>
      <c r="E30" s="23">
        <f t="shared" si="0"/>
        <v>0.17215162207446014</v>
      </c>
      <c r="F30" s="22">
        <v>0</v>
      </c>
      <c r="G30" s="22">
        <v>1188.911975</v>
      </c>
      <c r="H30" s="22">
        <v>80680.338025000005</v>
      </c>
      <c r="I30" s="22">
        <v>12102.050703750001</v>
      </c>
      <c r="J30" s="22">
        <v>978.39</v>
      </c>
    </row>
    <row r="31" spans="1:39" x14ac:dyDescent="0.25">
      <c r="A31" s="44"/>
      <c r="B31" s="24" t="s">
        <v>17</v>
      </c>
      <c r="C31" s="22">
        <v>2728032.9699999997</v>
      </c>
      <c r="D31" s="22">
        <v>2447730.3200000003</v>
      </c>
      <c r="E31" s="23">
        <f t="shared" si="0"/>
        <v>0.10274899646832328</v>
      </c>
      <c r="F31" s="22">
        <v>0</v>
      </c>
      <c r="G31" s="22">
        <v>6820.0824249999987</v>
      </c>
      <c r="H31" s="22">
        <v>273482.56757499947</v>
      </c>
      <c r="I31" s="22">
        <v>41022.385136249992</v>
      </c>
      <c r="J31" s="22">
        <v>12733.93</v>
      </c>
      <c r="Y31" s="5"/>
      <c r="Z31" s="5"/>
      <c r="AA31" s="5"/>
      <c r="AB31" s="5"/>
      <c r="AC31" s="5"/>
      <c r="AD31" s="5"/>
      <c r="AE31" s="5"/>
      <c r="AF31" s="5"/>
      <c r="AG31" s="5"/>
      <c r="AH31" s="5"/>
      <c r="AI31" s="5"/>
      <c r="AJ31" s="5"/>
      <c r="AK31" s="5"/>
      <c r="AL31" s="5"/>
      <c r="AM31" s="5"/>
    </row>
    <row r="32" spans="1:39" x14ac:dyDescent="0.25">
      <c r="A32" s="60" t="s">
        <v>49</v>
      </c>
      <c r="B32" s="25">
        <v>45747</v>
      </c>
      <c r="C32" s="26">
        <v>503953</v>
      </c>
      <c r="D32" s="26">
        <v>527029.5</v>
      </c>
      <c r="E32" s="27">
        <f t="shared" ref="E32:E33" si="5">IF(C32=0,"N/A",+(C32-D32)/C32)</f>
        <v>-4.5790976539478882E-2</v>
      </c>
      <c r="F32" s="26">
        <v>0</v>
      </c>
      <c r="G32" s="26">
        <v>1259.8824999999999</v>
      </c>
      <c r="H32" s="26">
        <v>0</v>
      </c>
      <c r="I32" s="26">
        <v>0</v>
      </c>
      <c r="J32" s="26">
        <v>2443</v>
      </c>
      <c r="Y32" s="5"/>
      <c r="Z32" s="5"/>
      <c r="AA32" s="5"/>
      <c r="AB32" s="5"/>
      <c r="AC32" s="5"/>
      <c r="AD32" s="5"/>
      <c r="AE32" s="5"/>
      <c r="AF32" s="5"/>
      <c r="AG32" s="5"/>
      <c r="AH32" s="5"/>
      <c r="AI32" s="5"/>
      <c r="AJ32" s="5"/>
      <c r="AK32" s="5"/>
      <c r="AL32" s="5"/>
      <c r="AM32" s="5"/>
    </row>
    <row r="33" spans="1:39" x14ac:dyDescent="0.25">
      <c r="A33" s="60"/>
      <c r="B33" s="28" t="s">
        <v>17</v>
      </c>
      <c r="C33" s="26">
        <v>4956686</v>
      </c>
      <c r="D33" s="26">
        <v>4620688</v>
      </c>
      <c r="E33" s="27">
        <f t="shared" si="5"/>
        <v>6.7786823696316445E-2</v>
      </c>
      <c r="F33" s="26">
        <v>0</v>
      </c>
      <c r="G33" s="26">
        <v>12261.964999999998</v>
      </c>
      <c r="H33" s="26">
        <v>348072.41499999998</v>
      </c>
      <c r="I33" s="26">
        <v>52210.862625000002</v>
      </c>
      <c r="J33" s="26">
        <v>15382.25</v>
      </c>
      <c r="Y33" s="5"/>
      <c r="Z33" s="5"/>
      <c r="AA33" s="5"/>
      <c r="AB33" s="5"/>
      <c r="AC33" s="5"/>
      <c r="AD33" s="5"/>
      <c r="AE33" s="5"/>
      <c r="AF33" s="5"/>
      <c r="AG33" s="5"/>
      <c r="AH33" s="5"/>
      <c r="AI33" s="5"/>
      <c r="AJ33" s="5"/>
      <c r="AK33" s="5"/>
      <c r="AL33" s="5"/>
      <c r="AM33" s="5"/>
    </row>
    <row r="34" spans="1:39" ht="7.5" customHeight="1" x14ac:dyDescent="0.25">
      <c r="A34" s="9"/>
      <c r="B34" s="9"/>
      <c r="C34" s="10"/>
      <c r="D34" s="10"/>
      <c r="E34" s="11"/>
      <c r="F34" s="10"/>
      <c r="G34" s="10"/>
      <c r="H34" s="10"/>
      <c r="I34" s="10"/>
      <c r="J34" s="10"/>
    </row>
    <row r="35" spans="1:39" x14ac:dyDescent="0.25">
      <c r="A35" s="45" t="s">
        <v>51</v>
      </c>
      <c r="B35" s="16">
        <f>+B26</f>
        <v>45747</v>
      </c>
      <c r="C35" s="19">
        <f>+C26+C18+C16+C28+C14+C6+C30+C12+C20+C24+C8+C32+C10+C22</f>
        <v>15145894.330000002</v>
      </c>
      <c r="D35" s="19">
        <f>+D26+D18+D16+D28+D14+D6+D30+D12+D20+D24+D8+D32+D10+D22</f>
        <v>14781275.299999999</v>
      </c>
      <c r="E35" s="11">
        <f t="shared" ref="E35" si="6">+(C35-D35)/C35</f>
        <v>2.4073786734256385E-2</v>
      </c>
      <c r="F35" s="19">
        <f t="shared" ref="F35:J36" si="7">+F26+F18+F16+F28+F14+F6+F30+F12+F20+F24+F8+F32+F10+F22</f>
        <v>18850</v>
      </c>
      <c r="G35" s="19">
        <f t="shared" si="7"/>
        <v>37442.740825000001</v>
      </c>
      <c r="H35" s="19">
        <f t="shared" si="7"/>
        <v>543033.36832499993</v>
      </c>
      <c r="I35" s="19">
        <f t="shared" si="7"/>
        <v>81455.005248749992</v>
      </c>
      <c r="J35" s="19">
        <f t="shared" si="7"/>
        <v>86186.109999999986</v>
      </c>
      <c r="Y35" s="5"/>
      <c r="Z35" s="5"/>
      <c r="AA35" s="5"/>
      <c r="AB35" s="5"/>
      <c r="AC35" s="5"/>
      <c r="AD35" s="5"/>
      <c r="AE35" s="5"/>
    </row>
    <row r="36" spans="1:39" x14ac:dyDescent="0.25">
      <c r="A36" s="45"/>
      <c r="B36" s="17" t="str">
        <f>+B31</f>
        <v>FYTD</v>
      </c>
      <c r="C36" s="19">
        <f>+C27+C19+C17+C29+C15+C7+C31+C13+C21+C25+C9+C33+C11+C23</f>
        <v>129932667.27000003</v>
      </c>
      <c r="D36" s="19">
        <f>+D27+D19+D17+D29+D15+D7+D31+D13+D21+D25+D9+D33+D11+D23</f>
        <v>121829430.40000001</v>
      </c>
      <c r="E36" s="11">
        <f t="shared" ref="E36" si="8">+(C36-D36)/C36</f>
        <v>6.2364892834544043E-2</v>
      </c>
      <c r="F36" s="19">
        <f t="shared" si="7"/>
        <v>84242.25</v>
      </c>
      <c r="G36" s="19">
        <f t="shared" si="7"/>
        <v>322997.05255000002</v>
      </c>
      <c r="H36" s="19">
        <f t="shared" si="7"/>
        <v>8069668.7874500062</v>
      </c>
      <c r="I36" s="19">
        <f t="shared" si="7"/>
        <v>1210450.3229474996</v>
      </c>
      <c r="J36" s="19">
        <f t="shared" si="7"/>
        <v>566456.37</v>
      </c>
    </row>
    <row r="37" spans="1:39" x14ac:dyDescent="0.25">
      <c r="A37" s="4" t="s">
        <v>12</v>
      </c>
      <c r="I37" s="12"/>
      <c r="Y37" s="5"/>
      <c r="Z37" s="5"/>
      <c r="AA37" s="5"/>
      <c r="AB37" s="5"/>
      <c r="AC37" s="5"/>
      <c r="AD37" s="5"/>
      <c r="AE37" s="5"/>
      <c r="AF37" s="5"/>
      <c r="AG37" s="5"/>
      <c r="AH37" s="5"/>
      <c r="AI37" s="5"/>
      <c r="AJ37" s="5"/>
      <c r="AK37" s="5"/>
      <c r="AL37" s="5"/>
      <c r="AM37" s="5"/>
    </row>
    <row r="38" spans="1:39" x14ac:dyDescent="0.25">
      <c r="AF38" s="5"/>
      <c r="AG38" s="5"/>
      <c r="AH38" s="5"/>
      <c r="AI38" s="5"/>
      <c r="AJ38" s="5"/>
      <c r="AK38" s="5"/>
      <c r="AL38" s="5"/>
      <c r="AM38" s="5"/>
    </row>
    <row r="39" spans="1:39" ht="15" customHeight="1" x14ac:dyDescent="0.25">
      <c r="A39" s="20"/>
      <c r="B39" s="20"/>
      <c r="C39" s="20"/>
      <c r="D39" s="20"/>
      <c r="E39" s="20"/>
      <c r="F39" s="20"/>
      <c r="G39" s="20"/>
      <c r="H39" s="20"/>
      <c r="I39" s="20"/>
      <c r="J39" s="20"/>
      <c r="Y39" s="5"/>
      <c r="Z39" s="5"/>
      <c r="AA39" s="5"/>
      <c r="AB39" s="5"/>
      <c r="AC39" s="5"/>
      <c r="AD39" s="5"/>
      <c r="AE39" s="5"/>
      <c r="AF39" s="5"/>
      <c r="AG39" s="5"/>
      <c r="AH39" s="5"/>
      <c r="AI39" s="5"/>
      <c r="AJ39" s="5"/>
      <c r="AK39" s="5"/>
      <c r="AL39" s="5"/>
      <c r="AM39" s="5"/>
    </row>
    <row r="40" spans="1:39" x14ac:dyDescent="0.25">
      <c r="Y40" s="5"/>
      <c r="Z40" s="5"/>
      <c r="AA40" s="5"/>
      <c r="AB40" s="5"/>
      <c r="AC40" s="5"/>
      <c r="AD40" s="5"/>
      <c r="AE40" s="5"/>
      <c r="AF40" s="5"/>
      <c r="AG40" s="5"/>
      <c r="AH40" s="5"/>
      <c r="AI40" s="5"/>
      <c r="AJ40" s="5"/>
      <c r="AK40" s="5"/>
      <c r="AL40" s="5"/>
      <c r="AM40" s="5"/>
    </row>
    <row r="41" spans="1:39" ht="23.25" x14ac:dyDescent="0.25">
      <c r="A41" s="59" t="s">
        <v>4</v>
      </c>
      <c r="B41" s="59"/>
      <c r="C41" s="59"/>
      <c r="D41" s="59"/>
      <c r="E41" s="59"/>
      <c r="F41" s="59"/>
      <c r="G41" s="59"/>
      <c r="H41" s="59"/>
      <c r="I41" s="59"/>
      <c r="J41" s="59"/>
    </row>
    <row r="42" spans="1:39" ht="23.25" x14ac:dyDescent="0.35">
      <c r="A42" s="52">
        <f>+A2</f>
        <v>45747</v>
      </c>
      <c r="B42" s="52"/>
      <c r="C42" s="52"/>
      <c r="D42" s="52"/>
      <c r="E42" s="52"/>
      <c r="F42" s="52"/>
      <c r="G42" s="52"/>
      <c r="H42" s="52"/>
      <c r="I42" s="52"/>
      <c r="J42" s="52"/>
    </row>
    <row r="43" spans="1:39" ht="23.25" x14ac:dyDescent="0.35">
      <c r="A43" s="52" t="s">
        <v>27</v>
      </c>
      <c r="B43" s="52"/>
      <c r="C43" s="52"/>
      <c r="D43" s="52"/>
      <c r="E43" s="52"/>
      <c r="F43" s="52"/>
      <c r="G43" s="52"/>
      <c r="H43" s="52"/>
      <c r="I43" s="52"/>
      <c r="J43" s="52"/>
    </row>
    <row r="44" spans="1:39" x14ac:dyDescent="0.25">
      <c r="A44" s="53" t="s">
        <v>2</v>
      </c>
      <c r="B44" s="17" t="s">
        <v>3</v>
      </c>
      <c r="C44" s="18"/>
      <c r="D44" s="18"/>
      <c r="E44" s="18"/>
      <c r="F44" s="18" t="s">
        <v>20</v>
      </c>
      <c r="G44" s="18" t="s">
        <v>19</v>
      </c>
      <c r="H44" s="18"/>
      <c r="I44" s="18" t="s">
        <v>18</v>
      </c>
      <c r="J44" s="18" t="s">
        <v>10</v>
      </c>
    </row>
    <row r="45" spans="1:39" x14ac:dyDescent="0.25">
      <c r="A45" s="54"/>
      <c r="B45" s="17" t="s">
        <v>17</v>
      </c>
      <c r="C45" s="31" t="s">
        <v>6</v>
      </c>
      <c r="D45" s="31" t="s">
        <v>0</v>
      </c>
      <c r="E45" s="31" t="s">
        <v>7</v>
      </c>
      <c r="F45" s="31" t="s">
        <v>23</v>
      </c>
      <c r="G45" s="31" t="s">
        <v>31</v>
      </c>
      <c r="H45" s="31" t="s">
        <v>1</v>
      </c>
      <c r="I45" s="31" t="s">
        <v>21</v>
      </c>
      <c r="J45" s="31" t="s">
        <v>22</v>
      </c>
    </row>
    <row r="46" spans="1:39" x14ac:dyDescent="0.25">
      <c r="A46" s="44" t="s">
        <v>55</v>
      </c>
      <c r="B46" s="21">
        <v>45747</v>
      </c>
      <c r="C46" s="22">
        <v>1621533.45</v>
      </c>
      <c r="D46" s="22">
        <v>1542029.49</v>
      </c>
      <c r="E46" s="23">
        <f t="shared" ref="E46:E47" si="9">IF(C46=0,"N/A",+(C46-D46)/C46)</f>
        <v>4.9030107889541201E-2</v>
      </c>
      <c r="F46" s="22">
        <v>16299.24</v>
      </c>
      <c r="G46" s="22">
        <v>4053.8336249999998</v>
      </c>
      <c r="H46" s="22">
        <v>27376.486374999964</v>
      </c>
      <c r="I46" s="22">
        <v>4106.4729562499942</v>
      </c>
      <c r="J46" s="22">
        <v>0</v>
      </c>
    </row>
    <row r="47" spans="1:39" x14ac:dyDescent="0.25">
      <c r="A47" s="44"/>
      <c r="B47" s="24" t="s">
        <v>17</v>
      </c>
      <c r="C47" s="22">
        <v>17080999.449999996</v>
      </c>
      <c r="D47" s="22">
        <v>15677546.029999999</v>
      </c>
      <c r="E47" s="23">
        <f t="shared" si="9"/>
        <v>8.2164596053540442E-2</v>
      </c>
      <c r="F47" s="22">
        <v>1324667.3499999999</v>
      </c>
      <c r="G47" s="22">
        <v>42702.498625</v>
      </c>
      <c r="H47" s="22">
        <v>63587.711374996346</v>
      </c>
      <c r="I47" s="22">
        <v>9538.1582550000203</v>
      </c>
      <c r="J47" s="22">
        <v>0</v>
      </c>
    </row>
    <row r="48" spans="1:39" x14ac:dyDescent="0.25">
      <c r="A48" s="49" t="s">
        <v>25</v>
      </c>
      <c r="B48" s="15">
        <v>45747</v>
      </c>
      <c r="C48" s="14">
        <v>49126720.049999997</v>
      </c>
      <c r="D48" s="14">
        <v>45533408.219999999</v>
      </c>
      <c r="E48" s="27">
        <f t="shared" ref="E48:E71" si="10">IF(C48=0,"N/A",+(C48-D48)/C48)</f>
        <v>7.3143735758113129E-2</v>
      </c>
      <c r="F48" s="14">
        <v>1604914.33</v>
      </c>
      <c r="G48" s="26">
        <v>118865.6743</v>
      </c>
      <c r="H48" s="14">
        <v>1869531.8256999983</v>
      </c>
      <c r="I48" s="14">
        <v>280429.77385499974</v>
      </c>
      <c r="J48" s="14">
        <v>0</v>
      </c>
      <c r="M48" s="13"/>
    </row>
    <row r="49" spans="1:10" x14ac:dyDescent="0.25">
      <c r="A49" s="49"/>
      <c r="B49" s="10" t="s">
        <v>17</v>
      </c>
      <c r="C49" s="14">
        <v>390681961</v>
      </c>
      <c r="D49" s="14">
        <v>353837511.13</v>
      </c>
      <c r="E49" s="27">
        <f t="shared" si="10"/>
        <v>9.4308039653768411E-2</v>
      </c>
      <c r="F49" s="14">
        <v>4934976.42</v>
      </c>
      <c r="G49" s="26">
        <v>941117.56144999992</v>
      </c>
      <c r="H49" s="14">
        <v>30968355.888550002</v>
      </c>
      <c r="I49" s="14">
        <v>4645253.3832825003</v>
      </c>
      <c r="J49" s="14">
        <v>0</v>
      </c>
    </row>
    <row r="50" spans="1:10" x14ac:dyDescent="0.25">
      <c r="A50" s="44" t="s">
        <v>42</v>
      </c>
      <c r="B50" s="21">
        <v>45747</v>
      </c>
      <c r="C50" s="22">
        <v>9244208.6999999993</v>
      </c>
      <c r="D50" s="22">
        <v>8772895.8200000003</v>
      </c>
      <c r="E50" s="23">
        <f t="shared" si="10"/>
        <v>5.0984664593303586E-2</v>
      </c>
      <c r="F50" s="22">
        <v>118642.5</v>
      </c>
      <c r="G50" s="22">
        <v>23110.52175</v>
      </c>
      <c r="H50" s="22">
        <v>329559.85824999894</v>
      </c>
      <c r="I50" s="22">
        <v>49433.978737499841</v>
      </c>
      <c r="J50" s="22">
        <v>0</v>
      </c>
    </row>
    <row r="51" spans="1:10" x14ac:dyDescent="0.25">
      <c r="A51" s="44"/>
      <c r="B51" s="24" t="s">
        <v>17</v>
      </c>
      <c r="C51" s="22">
        <v>63052477.620000005</v>
      </c>
      <c r="D51" s="22">
        <v>58607748</v>
      </c>
      <c r="E51" s="23">
        <f t="shared" si="10"/>
        <v>7.0492545063608317E-2</v>
      </c>
      <c r="F51" s="22">
        <v>349008.37</v>
      </c>
      <c r="G51" s="22">
        <v>157631.19404999999</v>
      </c>
      <c r="H51" s="22">
        <v>3938090.0559500046</v>
      </c>
      <c r="I51" s="22">
        <v>590713.50839249976</v>
      </c>
      <c r="J51" s="22">
        <v>0</v>
      </c>
    </row>
    <row r="52" spans="1:10" x14ac:dyDescent="0.25">
      <c r="A52" s="47" t="s">
        <v>26</v>
      </c>
      <c r="B52" s="15">
        <v>45747</v>
      </c>
      <c r="C52" s="14">
        <v>27261734.760000002</v>
      </c>
      <c r="D52" s="14">
        <v>25522640.82</v>
      </c>
      <c r="E52" s="27">
        <f t="shared" si="10"/>
        <v>6.3792489924438006E-2</v>
      </c>
      <c r="F52" s="14">
        <v>657191.98</v>
      </c>
      <c r="G52" s="26">
        <v>66223.436950000003</v>
      </c>
      <c r="H52" s="14">
        <v>1015678.5230500014</v>
      </c>
      <c r="I52" s="14">
        <v>152351.77845750019</v>
      </c>
      <c r="J52" s="14">
        <v>0</v>
      </c>
    </row>
    <row r="53" spans="1:10" x14ac:dyDescent="0.25">
      <c r="A53" s="48"/>
      <c r="B53" s="10" t="s">
        <v>17</v>
      </c>
      <c r="C53" s="14">
        <v>215852774.12</v>
      </c>
      <c r="D53" s="14">
        <v>201381205.94999999</v>
      </c>
      <c r="E53" s="27">
        <f t="shared" si="10"/>
        <v>6.7043697858405901E-2</v>
      </c>
      <c r="F53" s="14">
        <v>1665319.6400000001</v>
      </c>
      <c r="G53" s="26">
        <v>527309.59620000003</v>
      </c>
      <c r="H53" s="14">
        <v>12278938.933800016</v>
      </c>
      <c r="I53" s="14">
        <v>1841840.8400700002</v>
      </c>
      <c r="J53" s="14">
        <v>0</v>
      </c>
    </row>
    <row r="54" spans="1:10" x14ac:dyDescent="0.25">
      <c r="A54" s="50" t="s">
        <v>46</v>
      </c>
      <c r="B54" s="21">
        <v>45747</v>
      </c>
      <c r="C54" s="22">
        <v>1005361.62</v>
      </c>
      <c r="D54" s="22">
        <v>897212.45</v>
      </c>
      <c r="E54" s="23">
        <f t="shared" ref="E54:E55" si="11">IF(C54=0,"N/A",+(C54-D54)/C54)</f>
        <v>0.1075724076278146</v>
      </c>
      <c r="F54" s="22">
        <v>0</v>
      </c>
      <c r="G54" s="22">
        <v>2513.4040500000001</v>
      </c>
      <c r="H54" s="22">
        <v>105635.76595000004</v>
      </c>
      <c r="I54" s="22">
        <v>15845.364892500005</v>
      </c>
      <c r="J54" s="22">
        <v>5170.6000000000004</v>
      </c>
    </row>
    <row r="55" spans="1:10" x14ac:dyDescent="0.25">
      <c r="A55" s="51"/>
      <c r="B55" s="24" t="s">
        <v>17</v>
      </c>
      <c r="C55" s="22">
        <v>6341138.6500000004</v>
      </c>
      <c r="D55" s="22">
        <v>5670492.1400000006</v>
      </c>
      <c r="E55" s="23">
        <f t="shared" si="11"/>
        <v>0.1057612121444466</v>
      </c>
      <c r="F55" s="22">
        <v>256375.5</v>
      </c>
      <c r="G55" s="22">
        <v>15852.846625000002</v>
      </c>
      <c r="H55" s="22">
        <v>398418.16337499977</v>
      </c>
      <c r="I55" s="22">
        <v>59762.724506249986</v>
      </c>
      <c r="J55" s="22">
        <v>5170.6000000000004</v>
      </c>
    </row>
    <row r="56" spans="1:10" x14ac:dyDescent="0.25">
      <c r="A56" s="47" t="s">
        <v>38</v>
      </c>
      <c r="B56" s="15">
        <v>45747</v>
      </c>
      <c r="C56" s="14">
        <v>177922378.00999999</v>
      </c>
      <c r="D56" s="14">
        <v>163494579.61000001</v>
      </c>
      <c r="E56" s="27">
        <f t="shared" si="10"/>
        <v>8.109040898266924E-2</v>
      </c>
      <c r="F56" s="14">
        <v>4451154.5</v>
      </c>
      <c r="G56" s="26">
        <v>433911</v>
      </c>
      <c r="H56" s="14">
        <v>9542732.8999999762</v>
      </c>
      <c r="I56" s="14">
        <v>1431409.9349999963</v>
      </c>
      <c r="J56" s="14">
        <v>0</v>
      </c>
    </row>
    <row r="57" spans="1:10" x14ac:dyDescent="0.25">
      <c r="A57" s="48"/>
      <c r="B57" s="10" t="s">
        <v>17</v>
      </c>
      <c r="C57" s="14">
        <v>1465117432.1499999</v>
      </c>
      <c r="D57" s="14">
        <v>1314719599.9000001</v>
      </c>
      <c r="E57" s="27">
        <f t="shared" si="10"/>
        <v>0.10265240788876363</v>
      </c>
      <c r="F57" s="14">
        <v>16669902</v>
      </c>
      <c r="G57" s="26">
        <v>3540746.22</v>
      </c>
      <c r="H57" s="14">
        <v>130187184.02999976</v>
      </c>
      <c r="I57" s="14">
        <v>19528077.604499988</v>
      </c>
      <c r="J57" s="14">
        <v>0</v>
      </c>
    </row>
    <row r="58" spans="1:10" x14ac:dyDescent="0.25">
      <c r="A58" s="50" t="s">
        <v>47</v>
      </c>
      <c r="B58" s="21">
        <v>45747</v>
      </c>
      <c r="C58" s="22">
        <v>640151.14</v>
      </c>
      <c r="D58" s="22">
        <v>580342.81999999995</v>
      </c>
      <c r="E58" s="23">
        <f t="shared" si="10"/>
        <v>9.3428436290842284E-2</v>
      </c>
      <c r="F58" s="22">
        <v>1894.66</v>
      </c>
      <c r="G58" s="22">
        <v>-7039.6221500000001</v>
      </c>
      <c r="H58" s="22">
        <v>64102.512150000068</v>
      </c>
      <c r="I58" s="22">
        <v>9615.3768225000094</v>
      </c>
      <c r="J58" s="22">
        <v>0</v>
      </c>
    </row>
    <row r="59" spans="1:10" x14ac:dyDescent="0.25">
      <c r="A59" s="51"/>
      <c r="B59" s="24" t="s">
        <v>17</v>
      </c>
      <c r="C59" s="22">
        <v>7284318.6499999994</v>
      </c>
      <c r="D59" s="22">
        <v>6839595.5100000007</v>
      </c>
      <c r="E59" s="23">
        <f t="shared" si="10"/>
        <v>6.1052125993966339E-2</v>
      </c>
      <c r="F59" s="22">
        <v>26268.059999999998</v>
      </c>
      <c r="G59" s="22">
        <v>13890.796625000003</v>
      </c>
      <c r="H59" s="22">
        <v>404564.28337499872</v>
      </c>
      <c r="I59" s="22">
        <v>60684.643443750014</v>
      </c>
      <c r="J59" s="22">
        <v>0</v>
      </c>
    </row>
    <row r="60" spans="1:10" x14ac:dyDescent="0.25">
      <c r="A60" s="49" t="s">
        <v>40</v>
      </c>
      <c r="B60" s="15">
        <v>45747</v>
      </c>
      <c r="C60" s="14">
        <v>17431351.289999999</v>
      </c>
      <c r="D60" s="14">
        <v>16292998.1</v>
      </c>
      <c r="E60" s="27">
        <f t="shared" si="10"/>
        <v>6.5304930814689549E-2</v>
      </c>
      <c r="F60" s="14">
        <v>565885.34</v>
      </c>
      <c r="G60" s="26">
        <v>43578.378225</v>
      </c>
      <c r="H60" s="14">
        <v>528889.47177499952</v>
      </c>
      <c r="I60" s="14">
        <v>79333.420766249925</v>
      </c>
      <c r="J60" s="14">
        <v>0</v>
      </c>
    </row>
    <row r="61" spans="1:10" x14ac:dyDescent="0.25">
      <c r="A61" s="49"/>
      <c r="B61" s="10" t="s">
        <v>17</v>
      </c>
      <c r="C61" s="14">
        <v>136226303.28</v>
      </c>
      <c r="D61" s="14">
        <v>125452517.97999999</v>
      </c>
      <c r="E61" s="27">
        <f t="shared" si="10"/>
        <v>7.908740852972819E-2</v>
      </c>
      <c r="F61" s="14">
        <v>1458924.2999999998</v>
      </c>
      <c r="G61" s="26">
        <v>340565.75819999998</v>
      </c>
      <c r="H61" s="14">
        <v>8974295.2418000121</v>
      </c>
      <c r="I61" s="14">
        <v>1346144.2862699993</v>
      </c>
      <c r="J61" s="14">
        <v>0</v>
      </c>
    </row>
    <row r="62" spans="1:10" x14ac:dyDescent="0.25">
      <c r="A62" s="50" t="s">
        <v>39</v>
      </c>
      <c r="B62" s="21">
        <v>45747</v>
      </c>
      <c r="C62" s="22">
        <v>249762481.13999999</v>
      </c>
      <c r="D62" s="22">
        <v>226725899.22</v>
      </c>
      <c r="E62" s="23">
        <f t="shared" si="10"/>
        <v>9.2233956897181987E-2</v>
      </c>
      <c r="F62" s="22">
        <v>7955555.6600000001</v>
      </c>
      <c r="G62" s="22">
        <v>604517.31369999994</v>
      </c>
      <c r="H62" s="22">
        <v>14476508.946299987</v>
      </c>
      <c r="I62" s="22">
        <v>2171476.3419449981</v>
      </c>
      <c r="J62" s="22">
        <v>0</v>
      </c>
    </row>
    <row r="63" spans="1:10" x14ac:dyDescent="0.25">
      <c r="A63" s="51"/>
      <c r="B63" s="24" t="s">
        <v>17</v>
      </c>
      <c r="C63" s="22">
        <v>2107306603</v>
      </c>
      <c r="D63" s="22">
        <v>1843123197.1500001</v>
      </c>
      <c r="E63" s="23">
        <f t="shared" si="10"/>
        <v>0.12536543352253707</v>
      </c>
      <c r="F63" s="22">
        <v>28827296.629999999</v>
      </c>
      <c r="G63" s="22">
        <v>5080990.2764250003</v>
      </c>
      <c r="H63" s="22">
        <v>230275118.94357491</v>
      </c>
      <c r="I63" s="22">
        <v>34541267.841536246</v>
      </c>
      <c r="J63" s="22">
        <v>2418</v>
      </c>
    </row>
    <row r="64" spans="1:10" x14ac:dyDescent="0.25">
      <c r="A64" s="49" t="s">
        <v>43</v>
      </c>
      <c r="B64" s="15">
        <v>45747</v>
      </c>
      <c r="C64" s="14">
        <v>0</v>
      </c>
      <c r="D64" s="14">
        <v>0</v>
      </c>
      <c r="E64" s="27" t="str">
        <f t="shared" ref="E64:E65" si="12">IF(C64=0,"N/A",+(C64-D64)/C64)</f>
        <v>N/A</v>
      </c>
      <c r="F64" s="14">
        <v>0</v>
      </c>
      <c r="G64" s="26">
        <v>0</v>
      </c>
      <c r="H64" s="14">
        <v>0</v>
      </c>
      <c r="I64" s="14">
        <v>0</v>
      </c>
      <c r="J64" s="14">
        <v>0</v>
      </c>
    </row>
    <row r="65" spans="1:10" x14ac:dyDescent="0.25">
      <c r="A65" s="49"/>
      <c r="B65" s="10" t="s">
        <v>17</v>
      </c>
      <c r="C65" s="14">
        <v>89847.21</v>
      </c>
      <c r="D65" s="14">
        <v>74475.149999999994</v>
      </c>
      <c r="E65" s="27">
        <f t="shared" si="12"/>
        <v>0.17109112236206345</v>
      </c>
      <c r="F65" s="14">
        <v>762</v>
      </c>
      <c r="G65" s="26">
        <v>224.61802500000002</v>
      </c>
      <c r="H65" s="14">
        <v>1.9750000119529432E-3</v>
      </c>
      <c r="I65" s="14">
        <v>2.9625000179294146E-4</v>
      </c>
      <c r="J65" s="14">
        <v>0</v>
      </c>
    </row>
    <row r="66" spans="1:10" x14ac:dyDescent="0.25">
      <c r="A66" s="50" t="s">
        <v>45</v>
      </c>
      <c r="B66" s="21">
        <v>45747</v>
      </c>
      <c r="C66" s="22">
        <v>38384233.75</v>
      </c>
      <c r="D66" s="22">
        <v>35560157.149999999</v>
      </c>
      <c r="E66" s="23">
        <f t="shared" ref="E66:E67" si="13">IF(C66=0,"N/A",+(C66-D66)/C66)</f>
        <v>7.357386937546985E-2</v>
      </c>
      <c r="F66" s="22">
        <v>1756842.64</v>
      </c>
      <c r="G66" s="22">
        <v>107596.987775</v>
      </c>
      <c r="H66" s="22">
        <v>959636.97222500155</v>
      </c>
      <c r="I66" s="22">
        <v>143945.54583375022</v>
      </c>
      <c r="J66" s="22">
        <v>1.25</v>
      </c>
    </row>
    <row r="67" spans="1:10" x14ac:dyDescent="0.25">
      <c r="A67" s="51"/>
      <c r="B67" s="24" t="s">
        <v>17</v>
      </c>
      <c r="C67" s="22">
        <v>253922411.09</v>
      </c>
      <c r="D67" s="22">
        <v>229900096.41</v>
      </c>
      <c r="E67" s="23">
        <f t="shared" si="13"/>
        <v>9.4604940843467183E-2</v>
      </c>
      <c r="F67" s="22">
        <v>11825479.039999999</v>
      </c>
      <c r="G67" s="22">
        <v>621205.51012500003</v>
      </c>
      <c r="H67" s="22">
        <v>11575630.129875008</v>
      </c>
      <c r="I67" s="22">
        <v>1736344.5194812499</v>
      </c>
      <c r="J67" s="22">
        <v>332.66</v>
      </c>
    </row>
    <row r="68" spans="1:10" ht="15" customHeight="1" x14ac:dyDescent="0.25">
      <c r="A68" s="49" t="s">
        <v>41</v>
      </c>
      <c r="B68" s="15">
        <v>45747</v>
      </c>
      <c r="C68" s="14">
        <v>0</v>
      </c>
      <c r="D68" s="14">
        <v>0</v>
      </c>
      <c r="E68" s="27" t="str">
        <f t="shared" si="10"/>
        <v>N/A</v>
      </c>
      <c r="F68" s="14">
        <v>0</v>
      </c>
      <c r="G68" s="26">
        <v>0</v>
      </c>
      <c r="H68" s="14">
        <v>0</v>
      </c>
      <c r="I68" s="14">
        <v>0</v>
      </c>
      <c r="J68" s="14">
        <v>0</v>
      </c>
    </row>
    <row r="69" spans="1:10" x14ac:dyDescent="0.25">
      <c r="A69" s="49"/>
      <c r="B69" s="10" t="s">
        <v>17</v>
      </c>
      <c r="C69" s="14">
        <v>0</v>
      </c>
      <c r="D69" s="14">
        <v>0</v>
      </c>
      <c r="E69" s="27" t="str">
        <f t="shared" si="10"/>
        <v>N/A</v>
      </c>
      <c r="F69" s="14">
        <v>0</v>
      </c>
      <c r="G69" s="26">
        <v>0</v>
      </c>
      <c r="H69" s="14">
        <v>0</v>
      </c>
      <c r="I69" s="14">
        <v>0</v>
      </c>
      <c r="J69" s="14">
        <v>0</v>
      </c>
    </row>
    <row r="70" spans="1:10" x14ac:dyDescent="0.25">
      <c r="A70" s="50" t="s">
        <v>44</v>
      </c>
      <c r="B70" s="21">
        <v>45747</v>
      </c>
      <c r="C70" s="22">
        <v>0</v>
      </c>
      <c r="D70" s="22">
        <v>0</v>
      </c>
      <c r="E70" s="23" t="str">
        <f t="shared" si="10"/>
        <v>N/A</v>
      </c>
      <c r="F70" s="22">
        <v>0</v>
      </c>
      <c r="G70" s="22">
        <v>0</v>
      </c>
      <c r="H70" s="22">
        <v>0</v>
      </c>
      <c r="I70" s="22">
        <v>0</v>
      </c>
      <c r="J70" s="22">
        <v>0</v>
      </c>
    </row>
    <row r="71" spans="1:10" x14ac:dyDescent="0.25">
      <c r="A71" s="51"/>
      <c r="B71" s="24" t="s">
        <v>17</v>
      </c>
      <c r="C71" s="22">
        <v>260200.12</v>
      </c>
      <c r="D71" s="22">
        <v>272291.61</v>
      </c>
      <c r="E71" s="23">
        <f t="shared" si="10"/>
        <v>-4.6469963196020016E-2</v>
      </c>
      <c r="F71" s="22">
        <v>4425.03</v>
      </c>
      <c r="G71" s="22">
        <v>634.33772499999986</v>
      </c>
      <c r="H71" s="22">
        <v>35774.482275000009</v>
      </c>
      <c r="I71" s="22">
        <v>5366.1729037500008</v>
      </c>
      <c r="J71" s="22">
        <v>0</v>
      </c>
    </row>
    <row r="72" spans="1:10" x14ac:dyDescent="0.25">
      <c r="A72" s="49" t="s">
        <v>54</v>
      </c>
      <c r="B72" s="15">
        <v>45747</v>
      </c>
      <c r="C72" s="14">
        <v>954260.01</v>
      </c>
      <c r="D72" s="14">
        <v>944907.78</v>
      </c>
      <c r="E72" s="27">
        <f t="shared" ref="E72:E73" si="14">IF(C72=0,"N/A",+(C72-D72)/C72)</f>
        <v>9.8005050007282414E-3</v>
      </c>
      <c r="F72" s="14">
        <v>11813.84</v>
      </c>
      <c r="G72" s="26">
        <v>2385.6500249999999</v>
      </c>
      <c r="H72" s="14">
        <v>0</v>
      </c>
      <c r="I72" s="14">
        <v>0</v>
      </c>
      <c r="J72" s="14">
        <v>0</v>
      </c>
    </row>
    <row r="73" spans="1:10" x14ac:dyDescent="0.25">
      <c r="A73" s="49"/>
      <c r="B73" s="10" t="s">
        <v>17</v>
      </c>
      <c r="C73" s="14">
        <v>3675977.6100000003</v>
      </c>
      <c r="D73" s="14">
        <v>3507228.5999999996</v>
      </c>
      <c r="E73" s="27">
        <f t="shared" si="14"/>
        <v>4.590588624395911E-2</v>
      </c>
      <c r="F73" s="14">
        <v>62708.66</v>
      </c>
      <c r="G73" s="26">
        <v>9189.9440250000007</v>
      </c>
      <c r="H73" s="14">
        <v>101663.86597500071</v>
      </c>
      <c r="I73" s="14">
        <v>15249.579899999993</v>
      </c>
      <c r="J73" s="14">
        <v>0</v>
      </c>
    </row>
    <row r="74" spans="1:10" ht="5.25" customHeight="1" x14ac:dyDescent="0.25">
      <c r="A74" s="9"/>
      <c r="B74" s="9"/>
      <c r="C74" s="10"/>
      <c r="D74" s="10"/>
      <c r="E74" s="11"/>
      <c r="F74" s="10"/>
      <c r="G74" s="10"/>
      <c r="H74" s="10"/>
      <c r="I74" s="10"/>
      <c r="J74" s="10"/>
    </row>
    <row r="75" spans="1:10" x14ac:dyDescent="0.25">
      <c r="A75" s="45" t="s">
        <v>52</v>
      </c>
      <c r="B75" s="16">
        <f>+B68</f>
        <v>45747</v>
      </c>
      <c r="C75" s="19">
        <f>+C48+C50+C52+C56+C60+C62+C68+C64+C70+C66+C54+C58+C72+C46</f>
        <v>573354413.92000008</v>
      </c>
      <c r="D75" s="19">
        <f>+D48+D50+D52+D56+D60+D62+D68+D64+D70+D66+D54+D58+D72+D46</f>
        <v>525867071.47999996</v>
      </c>
      <c r="E75" s="11">
        <f>IF(C75=0,"N/A",+(C75-D75)/C75)</f>
        <v>8.2823714768900353E-2</v>
      </c>
      <c r="F75" s="19">
        <f t="shared" ref="F75:J76" si="15">+F48+F50+F52+F56+F60+F62+F68+F64+F70+F66+F54+F58+F72+F46</f>
        <v>17140194.689999998</v>
      </c>
      <c r="G75" s="19">
        <f t="shared" si="15"/>
        <v>1399716.57825</v>
      </c>
      <c r="H75" s="19">
        <f t="shared" si="15"/>
        <v>28919653.261774965</v>
      </c>
      <c r="I75" s="19">
        <f t="shared" si="15"/>
        <v>4337947.9892662456</v>
      </c>
      <c r="J75" s="19">
        <f t="shared" si="15"/>
        <v>5171.8500000000004</v>
      </c>
    </row>
    <row r="76" spans="1:10" x14ac:dyDescent="0.25">
      <c r="A76" s="45"/>
      <c r="B76" s="17" t="str">
        <f>+B69</f>
        <v>FYTD</v>
      </c>
      <c r="C76" s="19">
        <f>+C49+C51+C53+C57+C61+C63+C69+C65+C71+C67+C55+C59+C73+C47</f>
        <v>4666892443.9499989</v>
      </c>
      <c r="D76" s="19">
        <f>+D49+D51+D53+D57+D61+D63+D69+D65+D71+D67+D55+D59+D73+D47</f>
        <v>4159063505.5600004</v>
      </c>
      <c r="E76" s="11">
        <f>IF(C76=0,"N/A",+(C76-D76)/C76)</f>
        <v>0.10881522222530127</v>
      </c>
      <c r="F76" s="19">
        <f t="shared" si="15"/>
        <v>67406113</v>
      </c>
      <c r="G76" s="19">
        <f t="shared" si="15"/>
        <v>11292061.1581</v>
      </c>
      <c r="H76" s="19">
        <f t="shared" si="15"/>
        <v>429201621.7318998</v>
      </c>
      <c r="I76" s="19">
        <f t="shared" si="15"/>
        <v>64380243.262837477</v>
      </c>
      <c r="J76" s="19">
        <f t="shared" si="15"/>
        <v>7921.26</v>
      </c>
    </row>
    <row r="77" spans="1:10" x14ac:dyDescent="0.25">
      <c r="A77" s="4" t="s">
        <v>12</v>
      </c>
      <c r="I77" s="12"/>
    </row>
    <row r="78" spans="1:10" x14ac:dyDescent="0.25">
      <c r="A78" s="4"/>
      <c r="I78" s="12"/>
    </row>
    <row r="79" spans="1:10" x14ac:dyDescent="0.25">
      <c r="A79" s="4"/>
      <c r="I79" s="12"/>
    </row>
    <row r="80" spans="1:10" x14ac:dyDescent="0.25">
      <c r="A80" s="4"/>
      <c r="I80" s="12"/>
    </row>
    <row r="82" spans="1:10" ht="23.25" x14ac:dyDescent="0.35">
      <c r="A82" s="52" t="s">
        <v>28</v>
      </c>
      <c r="B82" s="52"/>
      <c r="C82" s="52"/>
      <c r="D82" s="52"/>
      <c r="E82" s="52"/>
      <c r="F82" s="52"/>
      <c r="G82" s="52"/>
      <c r="H82" s="52"/>
      <c r="I82" s="52"/>
      <c r="J82" s="52"/>
    </row>
    <row r="83" spans="1:10" ht="23.25" x14ac:dyDescent="0.35">
      <c r="A83" s="52">
        <f>+A2</f>
        <v>45747</v>
      </c>
      <c r="B83" s="52"/>
      <c r="C83" s="52"/>
      <c r="D83" s="52"/>
      <c r="E83" s="52"/>
      <c r="F83" s="52"/>
      <c r="G83" s="52"/>
      <c r="H83" s="52"/>
      <c r="I83" s="52"/>
      <c r="J83" s="52"/>
    </row>
    <row r="84" spans="1:10" x14ac:dyDescent="0.25">
      <c r="A84" s="53" t="s">
        <v>2</v>
      </c>
      <c r="B84" s="17" t="s">
        <v>3</v>
      </c>
      <c r="C84" s="18"/>
      <c r="D84" s="18"/>
      <c r="E84" s="18"/>
      <c r="F84" s="18" t="s">
        <v>20</v>
      </c>
      <c r="G84" s="18" t="s">
        <v>19</v>
      </c>
      <c r="H84" s="18"/>
      <c r="I84" s="18" t="s">
        <v>18</v>
      </c>
      <c r="J84" s="18" t="s">
        <v>10</v>
      </c>
    </row>
    <row r="85" spans="1:10" x14ac:dyDescent="0.25">
      <c r="A85" s="54"/>
      <c r="B85" s="17" t="s">
        <v>17</v>
      </c>
      <c r="C85" s="33" t="s">
        <v>6</v>
      </c>
      <c r="D85" s="33" t="s">
        <v>0</v>
      </c>
      <c r="E85" s="33" t="s">
        <v>7</v>
      </c>
      <c r="F85" s="33" t="s">
        <v>23</v>
      </c>
      <c r="G85" s="33" t="s">
        <v>31</v>
      </c>
      <c r="H85" s="33" t="s">
        <v>1</v>
      </c>
      <c r="I85" s="33" t="s">
        <v>21</v>
      </c>
      <c r="J85" s="33" t="s">
        <v>22</v>
      </c>
    </row>
    <row r="86" spans="1:10" x14ac:dyDescent="0.25">
      <c r="A86" s="45" t="s">
        <v>29</v>
      </c>
      <c r="B86" s="16">
        <f>+B75</f>
        <v>45747</v>
      </c>
      <c r="C86" s="19">
        <f>+C75+C35</f>
        <v>588500308.25000012</v>
      </c>
      <c r="D86" s="19">
        <f>+D75+D35</f>
        <v>540648346.77999997</v>
      </c>
      <c r="E86" s="11">
        <f t="shared" ref="E86:E87" si="16">+(C86-D86)/C86</f>
        <v>8.1311701623905039E-2</v>
      </c>
      <c r="F86" s="19">
        <f t="shared" ref="F86:J87" si="17">+F75+F35</f>
        <v>17159044.689999998</v>
      </c>
      <c r="G86" s="19">
        <f t="shared" si="17"/>
        <v>1437159.319075</v>
      </c>
      <c r="H86" s="19">
        <f t="shared" si="17"/>
        <v>29462686.630099963</v>
      </c>
      <c r="I86" s="19">
        <f t="shared" si="17"/>
        <v>4419402.9945149953</v>
      </c>
      <c r="J86" s="19">
        <f t="shared" si="17"/>
        <v>91357.959999999992</v>
      </c>
    </row>
    <row r="87" spans="1:10" x14ac:dyDescent="0.25">
      <c r="A87" s="45"/>
      <c r="B87" s="16" t="str">
        <f>+B76</f>
        <v>FYTD</v>
      </c>
      <c r="C87" s="19">
        <f>+C76+C36</f>
        <v>4796825111.2199993</v>
      </c>
      <c r="D87" s="19">
        <f>+D76+D36</f>
        <v>4280892935.9600005</v>
      </c>
      <c r="E87" s="11">
        <f t="shared" si="16"/>
        <v>0.10755701183543448</v>
      </c>
      <c r="F87" s="19">
        <f t="shared" si="17"/>
        <v>67490355.25</v>
      </c>
      <c r="G87" s="19">
        <f t="shared" si="17"/>
        <v>11615058.210649999</v>
      </c>
      <c r="H87" s="19">
        <f t="shared" si="17"/>
        <v>437271290.51934981</v>
      </c>
      <c r="I87" s="19">
        <f t="shared" si="17"/>
        <v>65590693.585784979</v>
      </c>
      <c r="J87" s="19">
        <f t="shared" si="17"/>
        <v>574377.63</v>
      </c>
    </row>
    <row r="88" spans="1:10" x14ac:dyDescent="0.25">
      <c r="A88" s="46" t="s">
        <v>12</v>
      </c>
      <c r="B88" s="46"/>
      <c r="C88" s="46"/>
      <c r="D88" s="46"/>
      <c r="E88" s="46"/>
      <c r="F88" s="46"/>
      <c r="G88" s="46"/>
      <c r="H88" s="46"/>
      <c r="I88" s="46"/>
      <c r="J88" s="46"/>
    </row>
    <row r="89" spans="1:10" x14ac:dyDescent="0.25">
      <c r="A89" s="20"/>
      <c r="B89" s="20"/>
      <c r="C89" s="20"/>
      <c r="D89" s="20"/>
      <c r="E89" s="20"/>
      <c r="F89" s="20"/>
      <c r="G89" s="20"/>
      <c r="H89" s="20"/>
      <c r="I89" s="20"/>
      <c r="J89" s="20"/>
    </row>
    <row r="90" spans="1:10" x14ac:dyDescent="0.25">
      <c r="A90" s="55" t="s">
        <v>9</v>
      </c>
      <c r="B90" s="55"/>
      <c r="C90" s="55"/>
      <c r="D90" s="55"/>
      <c r="E90" s="55"/>
      <c r="F90" s="55"/>
      <c r="G90" s="55"/>
      <c r="H90" s="55"/>
      <c r="I90" s="55"/>
      <c r="J90" s="55"/>
    </row>
    <row r="91" spans="1:10" ht="29.25" customHeight="1" x14ac:dyDescent="0.25">
      <c r="A91" s="55" t="s">
        <v>11</v>
      </c>
      <c r="B91" s="55"/>
      <c r="C91" s="55"/>
      <c r="D91" s="55"/>
      <c r="E91" s="55"/>
      <c r="F91" s="55"/>
      <c r="G91" s="55"/>
      <c r="H91" s="55"/>
      <c r="I91" s="55"/>
      <c r="J91" s="55"/>
    </row>
    <row r="92" spans="1:10" x14ac:dyDescent="0.25">
      <c r="A92" s="56" t="s">
        <v>32</v>
      </c>
      <c r="B92" s="57"/>
      <c r="C92" s="57"/>
      <c r="D92" s="57"/>
      <c r="E92" s="57"/>
      <c r="F92" s="57"/>
      <c r="G92" s="57"/>
      <c r="H92" s="57"/>
      <c r="I92" s="57"/>
      <c r="J92" s="57"/>
    </row>
    <row r="93" spans="1:10" ht="29.25" customHeight="1" x14ac:dyDescent="0.25">
      <c r="A93" s="55" t="s">
        <v>33</v>
      </c>
      <c r="B93" s="55"/>
      <c r="C93" s="55"/>
      <c r="D93" s="55"/>
      <c r="E93" s="55"/>
      <c r="F93" s="55"/>
      <c r="G93" s="55"/>
      <c r="H93" s="55"/>
      <c r="I93" s="55"/>
      <c r="J93" s="55"/>
    </row>
    <row r="94" spans="1:10" x14ac:dyDescent="0.25">
      <c r="A94" s="55" t="s">
        <v>8</v>
      </c>
      <c r="B94" s="55"/>
      <c r="C94" s="55"/>
      <c r="D94" s="55"/>
      <c r="E94" s="55"/>
      <c r="F94" s="55"/>
      <c r="G94" s="55"/>
      <c r="H94" s="55"/>
      <c r="I94" s="55"/>
      <c r="J94" s="55"/>
    </row>
    <row r="95" spans="1:10" ht="30" customHeight="1" x14ac:dyDescent="0.25">
      <c r="A95" s="55" t="s">
        <v>57</v>
      </c>
      <c r="B95" s="55"/>
      <c r="C95" s="55"/>
      <c r="D95" s="55"/>
      <c r="E95" s="55"/>
      <c r="F95" s="55"/>
      <c r="G95" s="55"/>
      <c r="H95" s="55"/>
      <c r="I95" s="55"/>
      <c r="J95" s="55"/>
    </row>
    <row r="96" spans="1:10" x14ac:dyDescent="0.25">
      <c r="A96" s="58" t="s">
        <v>56</v>
      </c>
      <c r="B96" s="58"/>
      <c r="C96" s="58"/>
      <c r="D96" s="58"/>
      <c r="E96" s="58"/>
      <c r="F96" s="58"/>
      <c r="G96" s="58"/>
      <c r="H96" s="58"/>
      <c r="I96" s="58"/>
      <c r="J96" s="32"/>
    </row>
    <row r="97" spans="1:10" x14ac:dyDescent="0.25">
      <c r="A97" s="46" t="s">
        <v>30</v>
      </c>
      <c r="B97" s="46"/>
      <c r="C97" s="46"/>
      <c r="D97" s="46"/>
      <c r="E97" s="46"/>
      <c r="F97" s="46"/>
      <c r="G97" s="46"/>
      <c r="H97" s="46"/>
      <c r="I97" s="46"/>
      <c r="J97" s="46"/>
    </row>
    <row r="98" spans="1:10" x14ac:dyDescent="0.25">
      <c r="A98" s="20"/>
      <c r="B98" s="20"/>
      <c r="C98" s="20"/>
      <c r="D98" s="20"/>
      <c r="E98" s="20"/>
      <c r="F98" s="20"/>
      <c r="G98" s="20"/>
      <c r="H98" s="20"/>
      <c r="I98" s="20"/>
      <c r="J98" s="20"/>
    </row>
    <row r="99" spans="1:10" x14ac:dyDescent="0.25">
      <c r="A99" s="55"/>
      <c r="B99" s="55"/>
      <c r="C99" s="55"/>
      <c r="D99" s="55"/>
      <c r="E99" s="55"/>
      <c r="F99" s="55"/>
      <c r="G99" s="55"/>
      <c r="H99" s="55"/>
      <c r="I99" s="55"/>
      <c r="J99" s="55"/>
    </row>
    <row r="100" spans="1:10" x14ac:dyDescent="0.25">
      <c r="A100" s="46"/>
      <c r="B100" s="46"/>
      <c r="C100" s="46"/>
      <c r="D100" s="46"/>
      <c r="E100" s="46"/>
      <c r="F100" s="46"/>
      <c r="G100" s="46"/>
      <c r="H100" s="46"/>
      <c r="I100" s="46"/>
      <c r="J100" s="46"/>
    </row>
  </sheetData>
  <mergeCells count="53">
    <mergeCell ref="A46:A47"/>
    <mergeCell ref="A18:A19"/>
    <mergeCell ref="A20:A21"/>
    <mergeCell ref="A26:A27"/>
    <mergeCell ref="A24:A25"/>
    <mergeCell ref="A41:J41"/>
    <mergeCell ref="A43:J43"/>
    <mergeCell ref="A44:A45"/>
    <mergeCell ref="A22:A23"/>
    <mergeCell ref="A48:A49"/>
    <mergeCell ref="A1:J1"/>
    <mergeCell ref="A2:J2"/>
    <mergeCell ref="A3:J3"/>
    <mergeCell ref="A4:A5"/>
    <mergeCell ref="A6:A7"/>
    <mergeCell ref="A42:J42"/>
    <mergeCell ref="A8:A9"/>
    <mergeCell ref="A10:A11"/>
    <mergeCell ref="A30:A31"/>
    <mergeCell ref="A35:A36"/>
    <mergeCell ref="A32:A33"/>
    <mergeCell ref="A28:A29"/>
    <mergeCell ref="A12:A13"/>
    <mergeCell ref="A14:A15"/>
    <mergeCell ref="A16:A17"/>
    <mergeCell ref="A100:J100"/>
    <mergeCell ref="A52:A53"/>
    <mergeCell ref="A99:J99"/>
    <mergeCell ref="A97:J97"/>
    <mergeCell ref="A90:J90"/>
    <mergeCell ref="A91:J91"/>
    <mergeCell ref="A92:J92"/>
    <mergeCell ref="A93:J93"/>
    <mergeCell ref="A94:J94"/>
    <mergeCell ref="A72:A73"/>
    <mergeCell ref="A66:A67"/>
    <mergeCell ref="A96:I96"/>
    <mergeCell ref="A95:J95"/>
    <mergeCell ref="A50:A51"/>
    <mergeCell ref="A86:A87"/>
    <mergeCell ref="A88:J88"/>
    <mergeCell ref="A56:A57"/>
    <mergeCell ref="A60:A61"/>
    <mergeCell ref="A62:A63"/>
    <mergeCell ref="A68:A69"/>
    <mergeCell ref="A75:A76"/>
    <mergeCell ref="A82:J82"/>
    <mergeCell ref="A64:A65"/>
    <mergeCell ref="A70:A71"/>
    <mergeCell ref="A84:A85"/>
    <mergeCell ref="A83:J83"/>
    <mergeCell ref="A54:A55"/>
    <mergeCell ref="A58:A59"/>
  </mergeCells>
  <pageMargins left="0.4" right="0.35" top="0.44" bottom="0.38" header="0.3" footer="0.3"/>
  <pageSetup scale="84" fitToHeight="0" orientation="landscape" r:id="rId1"/>
  <headerFooter>
    <oddFooter>&amp;RPage &amp;P of &amp;N</oddFooter>
  </headerFooter>
  <rowBreaks count="2" manualBreakCount="2">
    <brk id="40" max="9" man="1"/>
    <brk id="8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C74D5-1507-4629-9BFC-859044D4206D}">
  <dimension ref="A2:J36"/>
  <sheetViews>
    <sheetView tabSelected="1" workbookViewId="0">
      <selection activeCell="L15" sqref="L15"/>
    </sheetView>
  </sheetViews>
  <sheetFormatPr defaultRowHeight="15" x14ac:dyDescent="0.25"/>
  <cols>
    <col min="1" max="1" width="20.7109375" bestFit="1" customWidth="1"/>
    <col min="2" max="2" width="4.28515625" customWidth="1"/>
    <col min="3" max="3" width="13.42578125" customWidth="1"/>
    <col min="5" max="6" width="13.42578125" customWidth="1"/>
    <col min="8" max="8" width="6.7109375" customWidth="1"/>
    <col min="9" max="9" width="15.42578125" bestFit="1" customWidth="1"/>
    <col min="10" max="10" width="15.42578125" customWidth="1"/>
  </cols>
  <sheetData>
    <row r="2" spans="1:10" ht="23.25" x14ac:dyDescent="0.25">
      <c r="A2" s="61" t="s">
        <v>60</v>
      </c>
      <c r="B2" s="61"/>
      <c r="C2" s="61"/>
      <c r="D2" s="61"/>
      <c r="E2" s="61"/>
      <c r="F2" s="61"/>
      <c r="G2" s="61"/>
      <c r="H2" s="61"/>
      <c r="I2" s="34"/>
    </row>
    <row r="3" spans="1:10" ht="23.25" x14ac:dyDescent="0.35">
      <c r="A3" s="62">
        <v>45747</v>
      </c>
      <c r="B3" s="62"/>
      <c r="C3" s="62"/>
      <c r="D3" s="62"/>
      <c r="E3" s="62"/>
      <c r="F3" s="62"/>
      <c r="G3" s="62"/>
      <c r="H3" s="62"/>
      <c r="I3" s="35"/>
      <c r="J3" s="35"/>
    </row>
    <row r="4" spans="1:10" ht="11.25" customHeight="1" x14ac:dyDescent="0.35">
      <c r="A4" s="35"/>
      <c r="B4" s="35"/>
      <c r="C4" s="35"/>
      <c r="D4" s="35"/>
      <c r="E4" s="35"/>
      <c r="F4" s="35"/>
      <c r="G4" s="35"/>
      <c r="H4" s="35"/>
      <c r="I4" s="35"/>
    </row>
    <row r="5" spans="1:10" ht="30" x14ac:dyDescent="0.25">
      <c r="C5" s="36" t="s">
        <v>61</v>
      </c>
      <c r="D5" s="36" t="s">
        <v>62</v>
      </c>
      <c r="E5" s="36" t="s">
        <v>63</v>
      </c>
      <c r="F5" s="37" t="s">
        <v>64</v>
      </c>
      <c r="G5" s="37" t="s">
        <v>7</v>
      </c>
    </row>
    <row r="6" spans="1:10" x14ac:dyDescent="0.25">
      <c r="A6" s="1" t="s">
        <v>65</v>
      </c>
      <c r="C6" s="38">
        <v>4704843.92</v>
      </c>
      <c r="D6" s="2">
        <f>+IF(C6=0,"N/A",C6/C$18)</f>
        <v>7.9946328898120866E-3</v>
      </c>
      <c r="E6" s="38">
        <v>4299469.8100000005</v>
      </c>
      <c r="F6" s="38">
        <f>+C6-E6</f>
        <v>405374.1099999994</v>
      </c>
      <c r="G6" s="2">
        <f>+IF(C6=0,"N/A",F6/C6)</f>
        <v>8.6161011266873103E-2</v>
      </c>
    </row>
    <row r="7" spans="1:10" x14ac:dyDescent="0.25">
      <c r="A7" s="1" t="s">
        <v>66</v>
      </c>
      <c r="C7" s="38">
        <v>14686465.029999996</v>
      </c>
      <c r="D7" s="2">
        <f t="shared" ref="D7:D17" si="0">+IF(C7=0,"N/A",C7/C$18)</f>
        <v>2.4955747387240216E-2</v>
      </c>
      <c r="E7" s="38">
        <v>13661940.429999998</v>
      </c>
      <c r="F7" s="38">
        <f t="shared" ref="F7:F18" si="1">+C7-E7</f>
        <v>1024524.5999999978</v>
      </c>
      <c r="G7" s="2">
        <f t="shared" ref="G7:G18" si="2">+IF(C7=0,"N/A",F7/C7)</f>
        <v>6.9759782078751054E-2</v>
      </c>
    </row>
    <row r="8" spans="1:10" x14ac:dyDescent="0.25">
      <c r="A8" s="1" t="s">
        <v>67</v>
      </c>
      <c r="C8" s="38">
        <v>282475.96000000002</v>
      </c>
      <c r="D8" s="2">
        <f t="shared" si="0"/>
        <v>4.7999288367407591E-4</v>
      </c>
      <c r="E8" s="38">
        <v>215259.68999999997</v>
      </c>
      <c r="F8" s="38">
        <f t="shared" si="1"/>
        <v>67216.270000000048</v>
      </c>
      <c r="G8" s="2">
        <f t="shared" si="2"/>
        <v>0.23795394836431405</v>
      </c>
    </row>
    <row r="9" spans="1:10" x14ac:dyDescent="0.25">
      <c r="A9" s="1" t="s">
        <v>68</v>
      </c>
      <c r="C9" s="38">
        <v>87622362.859999985</v>
      </c>
      <c r="D9" s="2">
        <f t="shared" si="0"/>
        <v>0.14889093791736344</v>
      </c>
      <c r="E9" s="38">
        <v>83102060.099999979</v>
      </c>
      <c r="F9" s="38">
        <f t="shared" si="1"/>
        <v>4520302.7600000054</v>
      </c>
      <c r="G9" s="2">
        <f t="shared" si="2"/>
        <v>5.1588459982783053E-2</v>
      </c>
    </row>
    <row r="10" spans="1:10" x14ac:dyDescent="0.25">
      <c r="A10" s="1" t="s">
        <v>69</v>
      </c>
      <c r="C10" s="38">
        <v>8041.2599999999993</v>
      </c>
      <c r="D10" s="2">
        <f t="shared" si="0"/>
        <v>1.366398604600901E-5</v>
      </c>
      <c r="E10" s="38">
        <v>30167.059999999994</v>
      </c>
      <c r="F10" s="38">
        <f t="shared" si="1"/>
        <v>-22125.799999999996</v>
      </c>
      <c r="G10" s="2">
        <f t="shared" si="2"/>
        <v>-2.7515339635828213</v>
      </c>
    </row>
    <row r="11" spans="1:10" x14ac:dyDescent="0.25">
      <c r="A11" s="1" t="s">
        <v>70</v>
      </c>
      <c r="C11" s="38">
        <v>15608039.159999998</v>
      </c>
      <c r="D11" s="2">
        <f t="shared" si="0"/>
        <v>2.6521717900901375E-2</v>
      </c>
      <c r="E11" s="38">
        <v>15118212.469999999</v>
      </c>
      <c r="F11" s="38">
        <f t="shared" si="1"/>
        <v>489826.68999999948</v>
      </c>
      <c r="G11" s="2">
        <f t="shared" si="2"/>
        <v>3.1382974182645476E-2</v>
      </c>
    </row>
    <row r="12" spans="1:10" x14ac:dyDescent="0.25">
      <c r="A12" s="1" t="s">
        <v>71</v>
      </c>
      <c r="C12" s="38">
        <v>150633192.65999991</v>
      </c>
      <c r="D12" s="2">
        <f t="shared" si="0"/>
        <v>0.25596111089207735</v>
      </c>
      <c r="E12" s="38">
        <v>143300060.01999998</v>
      </c>
      <c r="F12" s="38">
        <f t="shared" si="1"/>
        <v>7333132.6399999261</v>
      </c>
      <c r="G12" s="2">
        <f t="shared" si="2"/>
        <v>4.8682050154455848E-2</v>
      </c>
    </row>
    <row r="13" spans="1:10" x14ac:dyDescent="0.25">
      <c r="A13" s="1" t="s">
        <v>72</v>
      </c>
      <c r="C13" s="38">
        <v>224803.98</v>
      </c>
      <c r="D13" s="2">
        <f t="shared" si="0"/>
        <v>3.8199466822454306E-4</v>
      </c>
      <c r="E13" s="38">
        <v>187642.06000000003</v>
      </c>
      <c r="F13" s="38">
        <f t="shared" si="1"/>
        <v>37161.919999999984</v>
      </c>
      <c r="G13" s="2">
        <f t="shared" si="2"/>
        <v>0.1653081053102351</v>
      </c>
    </row>
    <row r="14" spans="1:10" x14ac:dyDescent="0.25">
      <c r="A14" s="1" t="s">
        <v>73</v>
      </c>
      <c r="C14" s="38">
        <v>18556033.529999997</v>
      </c>
      <c r="D14" s="2">
        <f t="shared" si="0"/>
        <v>3.1531051504763596E-2</v>
      </c>
      <c r="E14" s="38">
        <v>17759613.470000006</v>
      </c>
      <c r="F14" s="38">
        <f t="shared" si="1"/>
        <v>796420.05999999121</v>
      </c>
      <c r="G14" s="2">
        <f t="shared" si="2"/>
        <v>4.2919735983037499E-2</v>
      </c>
    </row>
    <row r="15" spans="1:10" x14ac:dyDescent="0.25">
      <c r="A15" s="1" t="s">
        <v>74</v>
      </c>
      <c r="C15" s="38">
        <v>30474908.850000001</v>
      </c>
      <c r="D15" s="2">
        <f t="shared" si="0"/>
        <v>5.1784015102085558E-2</v>
      </c>
      <c r="E15" s="38">
        <v>28127589.82</v>
      </c>
      <c r="F15" s="38">
        <f t="shared" si="1"/>
        <v>2347319.0300000012</v>
      </c>
      <c r="G15" s="2">
        <f t="shared" si="2"/>
        <v>7.7024644816944252E-2</v>
      </c>
    </row>
    <row r="16" spans="1:10" x14ac:dyDescent="0.25">
      <c r="A16" s="1" t="s">
        <v>75</v>
      </c>
      <c r="C16" s="38">
        <v>219684548.66999993</v>
      </c>
      <c r="D16" s="2">
        <f t="shared" si="0"/>
        <v>0.37329555412344168</v>
      </c>
      <c r="E16" s="38">
        <v>193212726.83000001</v>
      </c>
      <c r="F16" s="38">
        <f t="shared" si="1"/>
        <v>26471821.839999914</v>
      </c>
      <c r="G16" s="2">
        <f t="shared" si="2"/>
        <v>0.12049924312048306</v>
      </c>
    </row>
    <row r="17" spans="1:8" x14ac:dyDescent="0.25">
      <c r="A17" s="1" t="s">
        <v>19</v>
      </c>
      <c r="C17" s="38">
        <v>46014592.369999975</v>
      </c>
      <c r="D17" s="2">
        <f t="shared" si="0"/>
        <v>7.8189580744369963E-2</v>
      </c>
      <c r="E17" s="38">
        <v>41633605.020000078</v>
      </c>
      <c r="F17" s="38">
        <f t="shared" si="1"/>
        <v>4380987.3499998972</v>
      </c>
      <c r="G17" s="2">
        <f t="shared" si="2"/>
        <v>9.5208652828491835E-2</v>
      </c>
    </row>
    <row r="18" spans="1:8" ht="15.75" thickBot="1" x14ac:dyDescent="0.3">
      <c r="A18" s="39" t="s">
        <v>53</v>
      </c>
      <c r="C18" s="40">
        <f>SUM(C6:C17)</f>
        <v>588500308.24999988</v>
      </c>
      <c r="D18" s="41">
        <f>SUM(D6:D17)</f>
        <v>1</v>
      </c>
      <c r="E18" s="40">
        <f>SUM(E6:E17)</f>
        <v>540648346.78000009</v>
      </c>
      <c r="F18" s="40">
        <f t="shared" si="1"/>
        <v>47851961.46999979</v>
      </c>
      <c r="G18" s="41">
        <f t="shared" si="2"/>
        <v>8.1311701623904456E-2</v>
      </c>
    </row>
    <row r="19" spans="1:8" ht="15.75" thickTop="1" x14ac:dyDescent="0.25">
      <c r="A19" s="42"/>
      <c r="B19" s="42"/>
      <c r="C19" s="42"/>
      <c r="D19" s="43"/>
    </row>
    <row r="21" spans="1:8" ht="23.25" x14ac:dyDescent="0.35">
      <c r="A21" s="62" t="s">
        <v>76</v>
      </c>
      <c r="B21" s="62"/>
      <c r="C21" s="62"/>
      <c r="D21" s="62"/>
      <c r="E21" s="62"/>
      <c r="F21" s="62"/>
      <c r="G21" s="62"/>
      <c r="H21" s="62"/>
    </row>
    <row r="22" spans="1:8" ht="30" x14ac:dyDescent="0.25">
      <c r="C22" s="36" t="s">
        <v>61</v>
      </c>
      <c r="D22" s="36" t="s">
        <v>62</v>
      </c>
      <c r="E22" s="36" t="s">
        <v>63</v>
      </c>
      <c r="F22" s="37" t="s">
        <v>64</v>
      </c>
      <c r="G22" s="37" t="s">
        <v>7</v>
      </c>
    </row>
    <row r="23" spans="1:8" x14ac:dyDescent="0.25">
      <c r="A23" s="1" t="s">
        <v>65</v>
      </c>
      <c r="C23" s="38">
        <v>21809686.540000003</v>
      </c>
      <c r="D23" s="2">
        <f>+IF(C23=0,"N/A",C23/C$35)</f>
        <v>4.5466920379149938E-3</v>
      </c>
      <c r="E23" s="38">
        <v>19409408.609999999</v>
      </c>
      <c r="F23" s="38">
        <f>+C23-E23</f>
        <v>2400277.9300000034</v>
      </c>
      <c r="G23" s="2">
        <f>+IF(C23=0,"N/A",F23/C23)</f>
        <v>0.11005559046425448</v>
      </c>
    </row>
    <row r="24" spans="1:8" x14ac:dyDescent="0.25">
      <c r="A24" s="1" t="s">
        <v>66</v>
      </c>
      <c r="C24" s="38">
        <v>75182969.330000013</v>
      </c>
      <c r="D24" s="2">
        <f t="shared" ref="D24:D34" si="3">+IF(C24=0,"N/A",C24/C$35)</f>
        <v>1.5673485605241448E-2</v>
      </c>
      <c r="E24" s="38">
        <v>71000982.280000001</v>
      </c>
      <c r="F24" s="38">
        <f t="shared" ref="F24:F35" si="4">+C24-E24</f>
        <v>4181987.0500000119</v>
      </c>
      <c r="G24" s="2">
        <f t="shared" ref="G24:G35" si="5">+IF(C24=0,"N/A",F24/C24)</f>
        <v>5.562412720950205E-2</v>
      </c>
    </row>
    <row r="25" spans="1:8" x14ac:dyDescent="0.25">
      <c r="A25" s="1" t="s">
        <v>67</v>
      </c>
      <c r="C25" s="38">
        <v>1238663.8499999999</v>
      </c>
      <c r="D25" s="2">
        <f t="shared" si="3"/>
        <v>2.5822576835843558E-4</v>
      </c>
      <c r="E25" s="38">
        <v>1039634.9700000001</v>
      </c>
      <c r="F25" s="38">
        <f t="shared" si="4"/>
        <v>199028.87999999977</v>
      </c>
      <c r="G25" s="2">
        <f t="shared" si="5"/>
        <v>0.16068030079347176</v>
      </c>
    </row>
    <row r="26" spans="1:8" x14ac:dyDescent="0.25">
      <c r="A26" s="1" t="s">
        <v>68</v>
      </c>
      <c r="C26" s="38">
        <v>240929330.23999998</v>
      </c>
      <c r="D26" s="2">
        <f t="shared" si="3"/>
        <v>5.0226832260671261E-2</v>
      </c>
      <c r="E26" s="38">
        <v>228532145.59999996</v>
      </c>
      <c r="F26" s="38">
        <f t="shared" si="4"/>
        <v>12397184.640000015</v>
      </c>
      <c r="G26" s="2">
        <f t="shared" si="5"/>
        <v>5.1455688801569539E-2</v>
      </c>
    </row>
    <row r="27" spans="1:8" x14ac:dyDescent="0.25">
      <c r="A27" s="1" t="s">
        <v>69</v>
      </c>
      <c r="C27" s="38">
        <v>148286744.42999998</v>
      </c>
      <c r="D27" s="2">
        <f t="shared" si="3"/>
        <v>3.0913519045387267E-2</v>
      </c>
      <c r="E27" s="38">
        <v>142282164.47999996</v>
      </c>
      <c r="F27" s="38">
        <f t="shared" si="4"/>
        <v>6004579.9500000179</v>
      </c>
      <c r="G27" s="2">
        <f t="shared" si="5"/>
        <v>4.0493032422291332E-2</v>
      </c>
    </row>
    <row r="28" spans="1:8" x14ac:dyDescent="0.25">
      <c r="A28" s="1" t="s">
        <v>70</v>
      </c>
      <c r="C28" s="38">
        <v>284798179.63999999</v>
      </c>
      <c r="D28" s="2">
        <f t="shared" si="3"/>
        <v>5.9372224970174733E-2</v>
      </c>
      <c r="E28" s="38">
        <v>265887387.76999995</v>
      </c>
      <c r="F28" s="38">
        <f t="shared" si="4"/>
        <v>18910791.870000035</v>
      </c>
      <c r="G28" s="2">
        <f t="shared" si="5"/>
        <v>6.6400676766629196E-2</v>
      </c>
    </row>
    <row r="29" spans="1:8" x14ac:dyDescent="0.25">
      <c r="A29" s="1" t="s">
        <v>71</v>
      </c>
      <c r="C29" s="38">
        <v>771893473.74000001</v>
      </c>
      <c r="D29" s="2">
        <f t="shared" si="3"/>
        <v>0.16091757690948472</v>
      </c>
      <c r="E29" s="38">
        <v>730477509.72000015</v>
      </c>
      <c r="F29" s="38">
        <f t="shared" si="4"/>
        <v>41415964.019999862</v>
      </c>
      <c r="G29" s="2">
        <f t="shared" si="5"/>
        <v>5.3655025504141217E-2</v>
      </c>
    </row>
    <row r="30" spans="1:8" x14ac:dyDescent="0.25">
      <c r="A30" s="1" t="s">
        <v>72</v>
      </c>
      <c r="C30" s="38">
        <v>585266091.05000007</v>
      </c>
      <c r="D30" s="2">
        <f t="shared" si="3"/>
        <v>0.12201113809491122</v>
      </c>
      <c r="E30" s="38">
        <v>554963016.68000007</v>
      </c>
      <c r="F30" s="38">
        <f t="shared" si="4"/>
        <v>30303074.370000005</v>
      </c>
      <c r="G30" s="2">
        <f t="shared" si="5"/>
        <v>5.1776576216186719E-2</v>
      </c>
    </row>
    <row r="31" spans="1:8" x14ac:dyDescent="0.25">
      <c r="A31" s="1" t="s">
        <v>73</v>
      </c>
      <c r="C31" s="38">
        <v>160038283.11999997</v>
      </c>
      <c r="D31" s="2">
        <f t="shared" si="3"/>
        <v>3.3363376694513891E-2</v>
      </c>
      <c r="E31" s="38">
        <v>151480694.66</v>
      </c>
      <c r="F31" s="38">
        <f t="shared" si="4"/>
        <v>8557588.4599999785</v>
      </c>
      <c r="G31" s="2">
        <f t="shared" si="5"/>
        <v>5.3472133624323646E-2</v>
      </c>
    </row>
    <row r="32" spans="1:8" x14ac:dyDescent="0.25">
      <c r="A32" s="1" t="s">
        <v>74</v>
      </c>
      <c r="C32" s="38">
        <v>290134327.04000002</v>
      </c>
      <c r="D32" s="2">
        <f t="shared" si="3"/>
        <v>6.0484658147617408E-2</v>
      </c>
      <c r="E32" s="38">
        <v>270449229.81</v>
      </c>
      <c r="F32" s="38">
        <f t="shared" si="4"/>
        <v>19685097.230000019</v>
      </c>
      <c r="G32" s="2">
        <f t="shared" si="5"/>
        <v>6.7848218550458139E-2</v>
      </c>
    </row>
    <row r="33" spans="1:7" x14ac:dyDescent="0.25">
      <c r="A33" s="1" t="s">
        <v>75</v>
      </c>
      <c r="C33" s="38">
        <v>1798560197.9799995</v>
      </c>
      <c r="D33" s="2">
        <f t="shared" si="3"/>
        <v>0.37494804507476781</v>
      </c>
      <c r="E33" s="38">
        <v>1454851064.5600002</v>
      </c>
      <c r="F33" s="38">
        <f t="shared" si="4"/>
        <v>343709133.41999936</v>
      </c>
      <c r="G33" s="2">
        <f t="shared" si="5"/>
        <v>0.19110237945108885</v>
      </c>
    </row>
    <row r="34" spans="1:7" x14ac:dyDescent="0.25">
      <c r="A34" s="1" t="s">
        <v>19</v>
      </c>
      <c r="C34" s="38">
        <v>418687164.15999967</v>
      </c>
      <c r="D34" s="2">
        <f t="shared" si="3"/>
        <v>8.7284225390956857E-2</v>
      </c>
      <c r="E34" s="38">
        <v>390519697.14988756</v>
      </c>
      <c r="F34" s="38">
        <f t="shared" si="4"/>
        <v>28167467.010112107</v>
      </c>
      <c r="G34" s="2">
        <f t="shared" si="5"/>
        <v>6.7275687962929806E-2</v>
      </c>
    </row>
    <row r="35" spans="1:7" ht="15.75" thickBot="1" x14ac:dyDescent="0.3">
      <c r="A35" s="39" t="s">
        <v>53</v>
      </c>
      <c r="C35" s="40">
        <f>SUM(C23:C34)</f>
        <v>4796825111.1199989</v>
      </c>
      <c r="D35" s="41">
        <f>SUM(D23:D34)</f>
        <v>0.99999999999999989</v>
      </c>
      <c r="E35" s="40">
        <f>SUM(E23:E34)</f>
        <v>4280892936.2898879</v>
      </c>
      <c r="F35" s="40">
        <f t="shared" si="4"/>
        <v>515932174.83011103</v>
      </c>
      <c r="G35" s="41">
        <f t="shared" si="5"/>
        <v>0.10755701174805751</v>
      </c>
    </row>
    <row r="36" spans="1:7" ht="15.75" thickTop="1" x14ac:dyDescent="0.25"/>
  </sheetData>
  <mergeCells count="3">
    <mergeCell ref="A2:H2"/>
    <mergeCell ref="A3:H3"/>
    <mergeCell ref="A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March 2025 SW Data</vt:lpstr>
      <vt:lpstr>Bets By Sport</vt:lpstr>
      <vt:lpstr>'Bets By Sport'!Print_Area</vt:lpstr>
      <vt:lpstr>'March 2025 SW Data'!Print_Area</vt:lpstr>
    </vt:vector>
  </TitlesOfParts>
  <Company>Maryland Lottery and Gaming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Nielsen</dc:creator>
  <cp:lastModifiedBy>Elkin, Seth</cp:lastModifiedBy>
  <cp:lastPrinted>2025-04-07T20:55:06Z</cp:lastPrinted>
  <dcterms:created xsi:type="dcterms:W3CDTF">2021-12-21T00:51:22Z</dcterms:created>
  <dcterms:modified xsi:type="dcterms:W3CDTF">2025-04-09T17:28:45Z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Session">
    <vt:lpwstr>False</vt:lpwstr>
  </property>
</Properties>
</file>