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C:\Users\selkin\Downloads\"/>
    </mc:Choice>
  </mc:AlternateContent>
  <xr:revisionPtr revIDLastSave="0" documentId="13_ncr:1_{D68B0086-CF0F-4FF1-A802-077166206AE6}" xr6:coauthVersionLast="36" xr6:coauthVersionMax="47" xr10:uidLastSave="{00000000-0000-0000-0000-000000000000}"/>
  <bookViews>
    <workbookView xWindow="-120" yWindow="-120" windowWidth="29040" windowHeight="15720" tabRatio="789" xr2:uid="{00000000-000D-0000-FFFF-FFFF00000000}"/>
  </bookViews>
  <sheets>
    <sheet name="February 2205 SW Data" sheetId="14" r:id="rId1"/>
    <sheet name="Bets By Sport" sheetId="19" r:id="rId2"/>
  </sheets>
  <definedNames>
    <definedName name="Current_FY_Contributions">#REF!</definedName>
    <definedName name="Current_FY_Expired">#REF!</definedName>
    <definedName name="datapaste">#REF!</definedName>
    <definedName name="datapasteYTD">#REF!</definedName>
    <definedName name="Paste">#REF!</definedName>
    <definedName name="_xlnm.Print_Area" localSheetId="1">'Bets By Sport'!$A$1:$H$36</definedName>
    <definedName name="_xlnm.Print_Area" localSheetId="0">'February 2205 SW Data'!$A$1:$J$100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9" l="1"/>
  <c r="F35" i="19" s="1"/>
  <c r="C35" i="19"/>
  <c r="G35" i="19" s="1"/>
  <c r="F34" i="19"/>
  <c r="G34" i="19" s="1"/>
  <c r="D34" i="19"/>
  <c r="F33" i="19"/>
  <c r="G33" i="19" s="1"/>
  <c r="D33" i="19"/>
  <c r="F32" i="19"/>
  <c r="G32" i="19" s="1"/>
  <c r="D32" i="19"/>
  <c r="F31" i="19"/>
  <c r="G31" i="19" s="1"/>
  <c r="D31" i="19"/>
  <c r="F30" i="19"/>
  <c r="G30" i="19" s="1"/>
  <c r="D30" i="19"/>
  <c r="F29" i="19"/>
  <c r="G29" i="19" s="1"/>
  <c r="D29" i="19"/>
  <c r="F28" i="19"/>
  <c r="G28" i="19" s="1"/>
  <c r="D28" i="19"/>
  <c r="F27" i="19"/>
  <c r="G27" i="19" s="1"/>
  <c r="D27" i="19"/>
  <c r="F26" i="19"/>
  <c r="G26" i="19" s="1"/>
  <c r="D26" i="19"/>
  <c r="F25" i="19"/>
  <c r="G25" i="19" s="1"/>
  <c r="D25" i="19"/>
  <c r="F24" i="19"/>
  <c r="G24" i="19" s="1"/>
  <c r="D24" i="19"/>
  <c r="F23" i="19"/>
  <c r="G23" i="19" s="1"/>
  <c r="D23" i="19"/>
  <c r="D35" i="19" s="1"/>
  <c r="E18" i="19"/>
  <c r="C18" i="19"/>
  <c r="F18" i="19" s="1"/>
  <c r="G18" i="19" s="1"/>
  <c r="F17" i="19"/>
  <c r="G17" i="19" s="1"/>
  <c r="D17" i="19"/>
  <c r="F16" i="19"/>
  <c r="G16" i="19" s="1"/>
  <c r="D16" i="19"/>
  <c r="F15" i="19"/>
  <c r="G15" i="19" s="1"/>
  <c r="D15" i="19"/>
  <c r="G14" i="19"/>
  <c r="F14" i="19"/>
  <c r="D14" i="19"/>
  <c r="G13" i="19"/>
  <c r="F13" i="19"/>
  <c r="F12" i="19"/>
  <c r="G12" i="19" s="1"/>
  <c r="D12" i="19"/>
  <c r="F11" i="19"/>
  <c r="G11" i="19" s="1"/>
  <c r="D11" i="19"/>
  <c r="F10" i="19"/>
  <c r="G10" i="19" s="1"/>
  <c r="D10" i="19"/>
  <c r="F9" i="19"/>
  <c r="G9" i="19" s="1"/>
  <c r="D9" i="19"/>
  <c r="G8" i="19"/>
  <c r="F8" i="19"/>
  <c r="D8" i="19"/>
  <c r="F7" i="19"/>
  <c r="G7" i="19" s="1"/>
  <c r="D7" i="19"/>
  <c r="F6" i="19"/>
  <c r="G6" i="19" s="1"/>
  <c r="D6" i="19"/>
  <c r="D13" i="19" l="1"/>
  <c r="D18" i="19" s="1"/>
  <c r="B76" i="14"/>
  <c r="B87" i="14" s="1"/>
  <c r="B36" i="14"/>
  <c r="E7" i="14" l="1"/>
  <c r="E6" i="14" l="1"/>
  <c r="A83" i="14" l="1"/>
  <c r="A42" i="14"/>
  <c r="B35" i="14" l="1"/>
  <c r="B75" i="14" l="1"/>
  <c r="B86" i="14" s="1"/>
  <c r="E19" i="14" l="1"/>
  <c r="E17" i="14"/>
  <c r="E15" i="14"/>
  <c r="E16" i="14" l="1"/>
  <c r="E18" i="14"/>
  <c r="E14" i="14"/>
  <c r="E28" i="14"/>
  <c r="E27" i="14"/>
  <c r="E29" i="14"/>
  <c r="E26" i="14"/>
  <c r="E32" i="14" l="1"/>
  <c r="E8" i="14"/>
  <c r="E24" i="14"/>
  <c r="E68" i="14"/>
  <c r="E20" i="14"/>
  <c r="E12" i="14"/>
  <c r="E50" i="14"/>
  <c r="E56" i="14"/>
  <c r="E52" i="14"/>
  <c r="E53" i="14"/>
  <c r="E63" i="14"/>
  <c r="E13" i="14"/>
  <c r="E51" i="14"/>
  <c r="E57" i="14"/>
  <c r="J35" i="14" l="1"/>
  <c r="J36" i="14"/>
  <c r="I36" i="14"/>
  <c r="C36" i="14"/>
  <c r="D35" i="14"/>
  <c r="D36" i="14"/>
  <c r="E22" i="14"/>
  <c r="E23" i="14"/>
  <c r="G35" i="14"/>
  <c r="I35" i="14"/>
  <c r="C35" i="14"/>
  <c r="F35" i="14"/>
  <c r="G36" i="14"/>
  <c r="F36" i="14"/>
  <c r="E47" i="14"/>
  <c r="E46" i="14"/>
  <c r="E72" i="14"/>
  <c r="G76" i="14"/>
  <c r="J76" i="14"/>
  <c r="I76" i="14"/>
  <c r="D76" i="14"/>
  <c r="F76" i="14"/>
  <c r="C76" i="14"/>
  <c r="G75" i="14"/>
  <c r="D75" i="14"/>
  <c r="C75" i="14"/>
  <c r="J75" i="14"/>
  <c r="F75" i="14"/>
  <c r="I75" i="14"/>
  <c r="E73" i="14"/>
  <c r="E11" i="14"/>
  <c r="E54" i="14"/>
  <c r="E10" i="14"/>
  <c r="E59" i="14"/>
  <c r="E58" i="14"/>
  <c r="E33" i="14"/>
  <c r="E9" i="14"/>
  <c r="E55" i="14"/>
  <c r="E66" i="14"/>
  <c r="E67" i="14"/>
  <c r="E70" i="14"/>
  <c r="E71" i="14"/>
  <c r="E64" i="14"/>
  <c r="E65" i="14"/>
  <c r="E25" i="14"/>
  <c r="E21" i="14"/>
  <c r="E62" i="14"/>
  <c r="E60" i="14"/>
  <c r="E61" i="14"/>
  <c r="E31" i="14"/>
  <c r="E49" i="14"/>
  <c r="E30" i="14"/>
  <c r="E69" i="14"/>
  <c r="E48" i="14"/>
  <c r="H35" i="14" l="1"/>
  <c r="H36" i="14"/>
  <c r="H76" i="14"/>
  <c r="H75" i="14"/>
  <c r="J86" i="14"/>
  <c r="I87" i="14"/>
  <c r="E35" i="14"/>
  <c r="D86" i="14"/>
  <c r="E36" i="14"/>
  <c r="J87" i="14"/>
  <c r="G86" i="14"/>
  <c r="F87" i="14"/>
  <c r="F86" i="14"/>
  <c r="D87" i="14"/>
  <c r="G87" i="14"/>
  <c r="E76" i="14"/>
  <c r="C87" i="14"/>
  <c r="I86" i="14"/>
  <c r="C86" i="14"/>
  <c r="E75" i="14"/>
  <c r="H86" i="14" l="1"/>
  <c r="H87" i="14"/>
  <c r="E86" i="14"/>
  <c r="E87" i="14"/>
</calcChain>
</file>

<file path=xl/sharedStrings.xml><?xml version="1.0" encoding="utf-8"?>
<sst xmlns="http://schemas.openxmlformats.org/spreadsheetml/2006/main" count="158" uniqueCount="77">
  <si>
    <t>Prizes Paid</t>
  </si>
  <si>
    <t>Taxable Win</t>
  </si>
  <si>
    <t>Licensee</t>
  </si>
  <si>
    <t>Month</t>
  </si>
  <si>
    <t>Maryland Lottery and Gaming - Sports Wagering Revenues</t>
  </si>
  <si>
    <t>Ocean Downs Casino</t>
  </si>
  <si>
    <t>Handle</t>
  </si>
  <si>
    <t>Hold %</t>
  </si>
  <si>
    <r>
      <t xml:space="preserve">- </t>
    </r>
    <r>
      <rPr>
        <b/>
        <sz val="11"/>
        <rFont val="Calibri"/>
        <family val="2"/>
        <scheme val="minor"/>
      </rPr>
      <t xml:space="preserve">Contributions to the State </t>
    </r>
    <r>
      <rPr>
        <sz val="11"/>
        <rFont val="Calibri"/>
        <family val="2"/>
        <scheme val="minor"/>
      </rPr>
      <t>represent funds payable to the BluePrint for Maryland's Future.</t>
    </r>
  </si>
  <si>
    <r>
      <t xml:space="preserve">- </t>
    </r>
    <r>
      <rPr>
        <b/>
        <sz val="11"/>
        <rFont val="Calibri"/>
        <family val="2"/>
        <scheme val="minor"/>
      </rPr>
      <t>Handle</t>
    </r>
    <r>
      <rPr>
        <sz val="11"/>
        <rFont val="Calibri"/>
        <family val="2"/>
        <scheme val="minor"/>
      </rPr>
      <t xml:space="preserve"> is the amount of wagers made by players during the reporting period, including promotional play, if any.</t>
    </r>
  </si>
  <si>
    <t>Expired</t>
  </si>
  <si>
    <r>
      <rPr>
        <b/>
        <sz val="11"/>
        <rFont val="Calibri"/>
        <family val="2"/>
        <scheme val="minor"/>
      </rPr>
      <t>- Hold Percentage</t>
    </r>
    <r>
      <rPr>
        <sz val="11"/>
        <rFont val="Calibri"/>
        <family val="2"/>
        <scheme val="minor"/>
      </rPr>
      <t xml:space="preserve">  is determined based on wagers that were placed during the reporting period even if the sporting event has not concluded. As a result, the reported Hold will change as wagers are settled in future periods.</t>
    </r>
  </si>
  <si>
    <t>Bingo World</t>
  </si>
  <si>
    <t>Riverboat on the Potomac</t>
  </si>
  <si>
    <t>MGM National Harbor</t>
  </si>
  <si>
    <t>RETAIL</t>
  </si>
  <si>
    <t>FYTD</t>
  </si>
  <si>
    <t>Contributions</t>
  </si>
  <si>
    <t>Other</t>
  </si>
  <si>
    <t>Promotion</t>
  </si>
  <si>
    <t>to the State</t>
  </si>
  <si>
    <t>Prizes</t>
  </si>
  <si>
    <t>Play</t>
  </si>
  <si>
    <t>Greenmount OTB</t>
  </si>
  <si>
    <t>BetMGM</t>
  </si>
  <si>
    <t>Caesars</t>
  </si>
  <si>
    <t>MOBILE</t>
  </si>
  <si>
    <t>COMBINED STATEWIDE TOTALS</t>
  </si>
  <si>
    <t>Mobile and Retail</t>
  </si>
  <si>
    <r>
      <t xml:space="preserve">   </t>
    </r>
    <r>
      <rPr>
        <b/>
        <i/>
        <sz val="11"/>
        <rFont val="Calibri"/>
        <family val="2"/>
        <scheme val="minor"/>
      </rPr>
      <t>Note:</t>
    </r>
    <r>
      <rPr>
        <sz val="11"/>
        <rFont val="Calibri"/>
        <family val="2"/>
        <scheme val="minor"/>
      </rPr>
      <t xml:space="preserve"> Handle and prizes paid during the Controlled Demonstrations conducted by each Licensee are included in their initial monthly data.</t>
    </r>
  </si>
  <si>
    <t>Deductions</t>
  </si>
  <si>
    <r>
      <t>- Other Deductions</t>
    </r>
    <r>
      <rPr>
        <sz val="11"/>
        <color theme="1"/>
        <rFont val="Calibri"/>
        <family val="2"/>
      </rPr>
      <t xml:space="preserve"> include adjustments and federal excise taxes paid.  </t>
    </r>
    <r>
      <rPr>
        <b/>
        <sz val="11"/>
        <color theme="1"/>
        <rFont val="Calibri"/>
        <family val="2"/>
      </rPr>
      <t/>
    </r>
  </si>
  <si>
    <r>
      <t xml:space="preserve">- </t>
    </r>
    <r>
      <rPr>
        <b/>
        <sz val="11"/>
        <rFont val="Calibri"/>
        <family val="2"/>
        <scheme val="minor"/>
      </rPr>
      <t>Taxable Win</t>
    </r>
    <r>
      <rPr>
        <sz val="11"/>
        <color theme="1"/>
        <rFont val="Calibri"/>
        <family val="2"/>
      </rPr>
      <t xml:space="preserve"> is handle less prizes paid less promotional play redeemed less other deductions. A negative taxable win (a loss) is reflected as $0 taxable win. Losses may be carried forward and deducted from taxable win within the subsequent 3 months.</t>
    </r>
  </si>
  <si>
    <t>Maryland Stadium Sub</t>
  </si>
  <si>
    <t>Hollywood Casino</t>
  </si>
  <si>
    <t>Horseshoe Casino</t>
  </si>
  <si>
    <t>Live! Casino</t>
  </si>
  <si>
    <t>Draft Kings</t>
  </si>
  <si>
    <t>Live! Casino (M)</t>
  </si>
  <si>
    <t>Hollywood Casino (M)</t>
  </si>
  <si>
    <t>Riverboat on the Potomac (M)</t>
  </si>
  <si>
    <t>Bingo World (M)</t>
  </si>
  <si>
    <t>Long Shot's (M)</t>
  </si>
  <si>
    <t>SuperBook</t>
  </si>
  <si>
    <t>Maryland Stadium Sub (M)</t>
  </si>
  <si>
    <t>Crab Sports</t>
  </si>
  <si>
    <t>Greenmount (M)</t>
  </si>
  <si>
    <t>Canton Gaming / Canton</t>
  </si>
  <si>
    <t>Whitman Gaming</t>
  </si>
  <si>
    <t>Canton Gaming / Towson</t>
  </si>
  <si>
    <t>Total Retail</t>
  </si>
  <si>
    <t>Total Mobile</t>
  </si>
  <si>
    <t>Total</t>
  </si>
  <si>
    <t>Veterans Services</t>
  </si>
  <si>
    <t>Bally's</t>
  </si>
  <si>
    <r>
      <t>- Promotional Play</t>
    </r>
    <r>
      <rPr>
        <sz val="11"/>
        <color theme="1"/>
        <rFont val="Calibri"/>
        <family val="2"/>
        <scheme val="minor"/>
      </rPr>
      <t xml:space="preserve"> is the deductible amount of complimentary play provided to customers by sports wagering operators. </t>
    </r>
  </si>
  <si>
    <r>
      <t xml:space="preserve">- </t>
    </r>
    <r>
      <rPr>
        <b/>
        <sz val="11"/>
        <rFont val="Calibri"/>
        <family val="2"/>
        <scheme val="minor"/>
      </rPr>
      <t>Expired Prizes</t>
    </r>
    <r>
      <rPr>
        <sz val="11"/>
        <rFont val="Calibri"/>
        <family val="2"/>
        <scheme val="minor"/>
      </rPr>
      <t xml:space="preserve"> are included in the Prizes Paid total in the month they expire. Funds are transferred to the Problem Gambling Fund. Prizes withheld from Voluntarily Excluded and other individuals are included in the Expired Prizes total.</t>
    </r>
  </si>
  <si>
    <t>Long Shot's / Betfred</t>
  </si>
  <si>
    <t>Long Shot's / Caesars</t>
  </si>
  <si>
    <t>Maryland Lottery and Gaming - Sports Wagering - Bet Type</t>
  </si>
  <si>
    <t>Total Wagered</t>
  </si>
  <si>
    <t>% of Total</t>
  </si>
  <si>
    <t>Total Payouts</t>
  </si>
  <si>
    <t>Hold</t>
  </si>
  <si>
    <t>Golf</t>
  </si>
  <si>
    <t>Ice Hockey</t>
  </si>
  <si>
    <t>Motor Sports</t>
  </si>
  <si>
    <t>NCAA Basketball</t>
  </si>
  <si>
    <t>NCAA Football</t>
  </si>
  <si>
    <t>Pro Baseball</t>
  </si>
  <si>
    <t>Pro Basketball</t>
  </si>
  <si>
    <t>Pro Football US</t>
  </si>
  <si>
    <t>Soccer</t>
  </si>
  <si>
    <t>Tennis</t>
  </si>
  <si>
    <t>Parlay / Combinations</t>
  </si>
  <si>
    <t>Fiscal Year 2025</t>
  </si>
  <si>
    <t>(Totals may not sum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</si>
</sst>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0.0%"/>
    <numFmt numFmtId="165" formatCode="&quot;$&quot;#,##0"/>
    <numFmt numFmtId="166" formatCode="mmmm\ yyyy"/>
    <numFmt numFmtId="167" formatCode="&quot;$&quot;#,##0.0"/>
    <numFmt numFmtId="168" formatCode="General_)"/>
    <numFmt numFmtId="169" formatCode="mmmm"/>
  </numFmts>
  <fonts count="16" x14ac:knownFonts="1">
    <font>
      <sz val="11"/>
      <color theme="1"/>
      <name val="Calibri"/>
      <family val="2"/>
      <scheme val="minor"/>
    </font>
    <font>
      <b/>
      <sz val="11"/>
      <color theme="1"/>
      <name val="Calibri"/>
      <family val="2"/>
      <scheme val="minor"/>
    </font>
    <font>
      <b/>
      <sz val="18"/>
      <color rgb="FFFF0000"/>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8"/>
      <color theme="0"/>
      <name val="Calibri"/>
      <family val="2"/>
      <scheme val="minor"/>
    </font>
    <font>
      <sz val="10"/>
      <name val="Arial"/>
      <family val="2"/>
    </font>
    <font>
      <sz val="12"/>
      <name val="Helv"/>
    </font>
    <font>
      <b/>
      <sz val="11"/>
      <color theme="1"/>
      <name val="Calibri"/>
      <family val="2"/>
    </font>
    <font>
      <sz val="11"/>
      <color theme="1"/>
      <name val="Calibri"/>
      <family val="2"/>
    </font>
    <font>
      <b/>
      <i/>
      <sz val="11"/>
      <name val="Calibri"/>
      <family val="2"/>
      <scheme val="minor"/>
    </font>
    <font>
      <i/>
      <sz val="9"/>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9" fontId="3" fillId="0" borderId="0" applyFont="0" applyFill="0" applyBorder="0" applyAlignment="0" applyProtection="0"/>
    <xf numFmtId="168" fontId="11" fillId="0" borderId="0"/>
    <xf numFmtId="43" fontId="10" fillId="0" borderId="0" applyFont="0" applyFill="0" applyBorder="0" applyAlignment="0" applyProtection="0"/>
  </cellStyleXfs>
  <cellXfs count="63">
    <xf numFmtId="0" fontId="0" fillId="0" borderId="0" xfId="0"/>
    <xf numFmtId="0" fontId="1" fillId="0" borderId="0" xfId="0" applyFont="1"/>
    <xf numFmtId="164" fontId="0" fillId="0" borderId="0" xfId="1" applyNumberFormat="1" applyFont="1" applyAlignment="1">
      <alignment horizontal="center"/>
    </xf>
    <xf numFmtId="0" fontId="4" fillId="0" borderId="0" xfId="0" applyFont="1"/>
    <xf numFmtId="16" fontId="7" fillId="0" borderId="0" xfId="0" applyNumberFormat="1" applyFont="1"/>
    <xf numFmtId="0" fontId="6" fillId="0" borderId="0" xfId="0" applyFont="1"/>
    <xf numFmtId="167" fontId="9" fillId="0" borderId="0" xfId="0" applyNumberFormat="1" applyFont="1" applyBorder="1"/>
    <xf numFmtId="0" fontId="2" fillId="0" borderId="0" xfId="0" applyFont="1" applyBorder="1" applyAlignment="1">
      <alignment vertical="center"/>
    </xf>
    <xf numFmtId="166" fontId="2" fillId="0" borderId="0" xfId="0" quotePrefix="1" applyNumberFormat="1" applyFont="1" applyBorder="1" applyAlignment="1"/>
    <xf numFmtId="0" fontId="0" fillId="0" borderId="2" xfId="0" applyBorder="1"/>
    <xf numFmtId="0" fontId="0" fillId="0" borderId="2" xfId="0" applyBorder="1" applyAlignment="1">
      <alignment horizontal="center"/>
    </xf>
    <xf numFmtId="164" fontId="0" fillId="0" borderId="2" xfId="1" applyNumberFormat="1" applyFont="1" applyBorder="1" applyAlignment="1">
      <alignment horizontal="center"/>
    </xf>
    <xf numFmtId="165" fontId="0" fillId="0" borderId="0" xfId="0" applyNumberFormat="1"/>
    <xf numFmtId="7" fontId="0" fillId="0" borderId="0" xfId="0" applyNumberFormat="1"/>
    <xf numFmtId="7" fontId="0" fillId="0" borderId="2" xfId="0" applyNumberFormat="1" applyBorder="1" applyAlignment="1">
      <alignment horizontal="center"/>
    </xf>
    <xf numFmtId="169" fontId="0" fillId="0" borderId="2" xfId="0" applyNumberFormat="1" applyBorder="1" applyAlignment="1">
      <alignment horizontal="center"/>
    </xf>
    <xf numFmtId="169" fontId="1" fillId="0" borderId="2"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7" fontId="1" fillId="0" borderId="2" xfId="0" applyNumberFormat="1" applyFont="1" applyBorder="1" applyAlignment="1">
      <alignment horizontal="center"/>
    </xf>
    <xf numFmtId="0" fontId="7" fillId="0" borderId="0" xfId="0" quotePrefix="1" applyFont="1" applyAlignment="1"/>
    <xf numFmtId="169" fontId="0" fillId="2" borderId="2" xfId="0" applyNumberFormat="1" applyFill="1" applyBorder="1" applyAlignment="1">
      <alignment horizontal="center"/>
    </xf>
    <xf numFmtId="7" fontId="0" fillId="2" borderId="2" xfId="0" applyNumberFormat="1" applyFill="1" applyBorder="1" applyAlignment="1">
      <alignment horizontal="center"/>
    </xf>
    <xf numFmtId="164" fontId="0" fillId="2" borderId="2" xfId="1" applyNumberFormat="1" applyFont="1" applyFill="1" applyBorder="1" applyAlignment="1">
      <alignment horizontal="center"/>
    </xf>
    <xf numFmtId="0" fontId="0" fillId="2" borderId="2" xfId="0" applyFill="1" applyBorder="1" applyAlignment="1">
      <alignment horizontal="center"/>
    </xf>
    <xf numFmtId="169" fontId="0" fillId="0" borderId="2" xfId="0" applyNumberFormat="1" applyFill="1" applyBorder="1" applyAlignment="1">
      <alignment horizontal="center"/>
    </xf>
    <xf numFmtId="7" fontId="0" fillId="0" borderId="2" xfId="0" applyNumberFormat="1" applyFill="1" applyBorder="1" applyAlignment="1">
      <alignment horizontal="center"/>
    </xf>
    <xf numFmtId="164" fontId="0" fillId="0" borderId="2" xfId="1" applyNumberFormat="1" applyFont="1" applyFill="1" applyBorder="1" applyAlignment="1">
      <alignment horizontal="center"/>
    </xf>
    <xf numFmtId="0" fontId="0" fillId="0" borderId="2" xfId="0" applyFill="1" applyBorder="1" applyAlignment="1">
      <alignment horizontal="center"/>
    </xf>
    <xf numFmtId="166" fontId="2" fillId="0" borderId="0" xfId="0" quotePrefix="1" applyNumberFormat="1" applyFont="1" applyBorder="1" applyAlignment="1">
      <alignment horizontal="center"/>
    </xf>
    <xf numFmtId="0" fontId="2" fillId="0" borderId="0" xfId="0" applyFont="1" applyBorder="1" applyAlignment="1">
      <alignment horizontal="center" vertical="center"/>
    </xf>
    <xf numFmtId="0" fontId="1" fillId="0" borderId="3" xfId="0" applyFont="1" applyBorder="1" applyAlignment="1">
      <alignment horizontal="center" wrapText="1"/>
    </xf>
    <xf numFmtId="0" fontId="0" fillId="0" borderId="0" xfId="0" quotePrefix="1" applyAlignment="1">
      <alignment wrapText="1"/>
    </xf>
    <xf numFmtId="0" fontId="1" fillId="0" borderId="3" xfId="0" applyFont="1" applyBorder="1" applyAlignment="1">
      <alignment horizontal="center" wrapText="1"/>
    </xf>
    <xf numFmtId="0" fontId="2" fillId="0" borderId="0" xfId="0" applyFont="1" applyAlignment="1">
      <alignment vertical="center"/>
    </xf>
    <xf numFmtId="166" fontId="2" fillId="0" borderId="0" xfId="0" quotePrefix="1" applyNumberFormat="1" applyFont="1"/>
    <xf numFmtId="0" fontId="1" fillId="0" borderId="5" xfId="0" applyFont="1" applyBorder="1" applyAlignment="1">
      <alignment horizontal="center" wrapText="1"/>
    </xf>
    <xf numFmtId="0" fontId="1" fillId="0" borderId="5" xfId="0" applyFont="1" applyBorder="1" applyAlignment="1">
      <alignment horizontal="center"/>
    </xf>
    <xf numFmtId="165" fontId="0" fillId="0" borderId="0" xfId="0" applyNumberFormat="1" applyAlignment="1">
      <alignment horizontal="right"/>
    </xf>
    <xf numFmtId="0" fontId="5" fillId="0" borderId="0" xfId="0" applyFont="1" applyAlignment="1">
      <alignment horizontal="right"/>
    </xf>
    <xf numFmtId="165" fontId="0" fillId="0" borderId="1" xfId="0" applyNumberFormat="1" applyBorder="1" applyAlignment="1">
      <alignment horizontal="right"/>
    </xf>
    <xf numFmtId="164" fontId="0" fillId="0" borderId="1" xfId="1" applyNumberFormat="1" applyFont="1" applyBorder="1" applyAlignment="1">
      <alignment horizontal="center"/>
    </xf>
    <xf numFmtId="0" fontId="15" fillId="0" borderId="0" xfId="0" applyFont="1"/>
    <xf numFmtId="165" fontId="0" fillId="0" borderId="0" xfId="0" applyNumberFormat="1" applyAlignment="1">
      <alignment horizontal="center"/>
    </xf>
    <xf numFmtId="0" fontId="0" fillId="2" borderId="2" xfId="0" applyFill="1" applyBorder="1" applyAlignment="1">
      <alignment horizontal="center" vertical="center" wrapText="1"/>
    </xf>
    <xf numFmtId="16" fontId="1" fillId="0" borderId="2" xfId="0" applyNumberFormat="1" applyFont="1" applyBorder="1" applyAlignment="1">
      <alignment horizontal="center" vertical="center"/>
    </xf>
    <xf numFmtId="0" fontId="7" fillId="0" borderId="0" xfId="0" quotePrefix="1" applyFont="1" applyAlignment="1">
      <alignment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166" fontId="2" fillId="0" borderId="0" xfId="0" quotePrefix="1" applyNumberFormat="1" applyFont="1" applyBorder="1" applyAlignment="1">
      <alignment horizontal="center"/>
    </xf>
    <xf numFmtId="0" fontId="1" fillId="0" borderId="4" xfId="0" applyFont="1" applyBorder="1" applyAlignment="1">
      <alignment horizontal="center" wrapText="1"/>
    </xf>
    <xf numFmtId="0" fontId="1" fillId="0" borderId="3" xfId="0" applyFont="1" applyBorder="1" applyAlignment="1">
      <alignment horizontal="center" wrapText="1"/>
    </xf>
    <xf numFmtId="0" fontId="7" fillId="0" borderId="0" xfId="0" quotePrefix="1" applyFont="1" applyAlignment="1">
      <alignment horizontal="left" wrapText="1"/>
    </xf>
    <xf numFmtId="0" fontId="12" fillId="0" borderId="0" xfId="0" quotePrefix="1" applyFont="1" applyAlignment="1">
      <alignment horizontal="left" vertical="center" wrapText="1"/>
    </xf>
    <xf numFmtId="0" fontId="12" fillId="0" borderId="0" xfId="0" applyFont="1" applyAlignment="1">
      <alignment horizontal="left" vertical="center" wrapText="1"/>
    </xf>
    <xf numFmtId="0" fontId="1" fillId="0" borderId="0" xfId="0" quotePrefix="1" applyFont="1" applyAlignment="1">
      <alignment horizontal="left" vertical="center"/>
    </xf>
    <xf numFmtId="0" fontId="2" fillId="0" borderId="0" xfId="0" applyFont="1" applyBorder="1" applyAlignment="1">
      <alignment horizontal="center" vertical="center"/>
    </xf>
    <xf numFmtId="0" fontId="0" fillId="0" borderId="2" xfId="0" applyFill="1" applyBorder="1" applyAlignment="1">
      <alignment horizontal="center" vertical="center" wrapText="1"/>
    </xf>
    <xf numFmtId="0" fontId="2" fillId="0" borderId="0" xfId="0" applyFont="1" applyAlignment="1">
      <alignment horizontal="center" vertical="center"/>
    </xf>
    <xf numFmtId="166" fontId="2" fillId="0" borderId="0" xfId="0" quotePrefix="1" applyNumberFormat="1" applyFont="1" applyAlignment="1">
      <alignment horizontal="center"/>
    </xf>
  </cellXfs>
  <cellStyles count="4">
    <cellStyle name="Comma 2" xfId="3" xr:uid="{00000000-0005-0000-0000-000001000000}"/>
    <cellStyle name="Normal" xfId="0" builtinId="0"/>
    <cellStyle name="Normal 2" xfId="2" xr:uid="{00000000-0005-0000-0000-00000300000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00"/>
  <sheetViews>
    <sheetView tabSelected="1" zoomScaleNormal="100" workbookViewId="0">
      <pane ySplit="2" topLeftCell="A66" activePane="bottomLeft" state="frozen"/>
      <selection pane="bottomLeft" activeCell="M85" sqref="M85"/>
    </sheetView>
  </sheetViews>
  <sheetFormatPr defaultRowHeight="15" x14ac:dyDescent="0.25"/>
  <cols>
    <col min="1" max="1" width="26.140625" customWidth="1"/>
    <col min="2" max="2" width="11" customWidth="1"/>
    <col min="3" max="4" width="17.28515625" bestFit="1" customWidth="1"/>
    <col min="5" max="5" width="8.85546875" customWidth="1"/>
    <col min="6" max="6" width="15.5703125" bestFit="1" customWidth="1"/>
    <col min="7" max="7" width="15.28515625" customWidth="1"/>
    <col min="8" max="8" width="15.5703125" bestFit="1" customWidth="1"/>
    <col min="9" max="9" width="14.5703125" bestFit="1" customWidth="1"/>
    <col min="10" max="10" width="13.5703125" bestFit="1" customWidth="1"/>
    <col min="11" max="11" width="12.7109375" customWidth="1"/>
    <col min="12" max="12" width="8.85546875" customWidth="1"/>
    <col min="13" max="13" width="14.28515625" bestFit="1" customWidth="1"/>
    <col min="14" max="14" width="12.140625" customWidth="1"/>
    <col min="15" max="15" width="12.5703125" bestFit="1" customWidth="1"/>
    <col min="16" max="16" width="13.42578125" customWidth="1"/>
    <col min="17" max="17" width="10.28515625" customWidth="1"/>
    <col min="18" max="18" width="14.28515625" bestFit="1" customWidth="1"/>
    <col min="19" max="19" width="13.5703125" bestFit="1" customWidth="1"/>
    <col min="20" max="20" width="15.28515625" bestFit="1" customWidth="1"/>
    <col min="21" max="21" width="14.28515625" bestFit="1" customWidth="1"/>
    <col min="22" max="24" width="9.140625" style="3"/>
    <col min="25" max="26" width="12.85546875" style="3" bestFit="1" customWidth="1"/>
    <col min="27" max="27" width="10.42578125" style="3" customWidth="1"/>
    <col min="28" max="31" width="13.140625" style="3" customWidth="1"/>
    <col min="32" max="32" width="3.5703125" style="3" customWidth="1"/>
    <col min="33" max="34" width="11.7109375" style="3" bestFit="1" customWidth="1"/>
    <col min="35" max="36" width="9.42578125" style="3" bestFit="1" customWidth="1"/>
    <col min="37" max="37" width="10.85546875" style="3" bestFit="1" customWidth="1"/>
    <col min="38" max="38" width="9.5703125" style="3" bestFit="1" customWidth="1"/>
    <col min="39" max="39" width="9.28515625" style="3" bestFit="1" customWidth="1"/>
    <col min="40" max="44" width="9.140625" style="3"/>
  </cols>
  <sheetData>
    <row r="1" spans="1:39" ht="23.25" x14ac:dyDescent="0.25">
      <c r="A1" s="59" t="s">
        <v>4</v>
      </c>
      <c r="B1" s="59"/>
      <c r="C1" s="59"/>
      <c r="D1" s="59"/>
      <c r="E1" s="59"/>
      <c r="F1" s="59"/>
      <c r="G1" s="59"/>
      <c r="H1" s="59"/>
      <c r="I1" s="59"/>
      <c r="J1" s="59"/>
      <c r="L1" s="7"/>
      <c r="M1" s="7"/>
      <c r="N1" s="7"/>
      <c r="O1" s="7"/>
      <c r="P1" s="7"/>
      <c r="Q1" s="30"/>
    </row>
    <row r="2" spans="1:39" ht="23.25" x14ac:dyDescent="0.35">
      <c r="A2" s="52">
        <v>45716</v>
      </c>
      <c r="B2" s="52"/>
      <c r="C2" s="52"/>
      <c r="D2" s="52"/>
      <c r="E2" s="52"/>
      <c r="F2" s="52"/>
      <c r="G2" s="52"/>
      <c r="H2" s="52"/>
      <c r="I2" s="52"/>
      <c r="J2" s="52"/>
      <c r="L2" s="8"/>
      <c r="M2" s="8"/>
      <c r="N2" s="8"/>
      <c r="O2" s="8"/>
      <c r="P2" s="8"/>
      <c r="Q2" s="29"/>
    </row>
    <row r="3" spans="1:39" ht="23.25" x14ac:dyDescent="0.35">
      <c r="A3" s="52" t="s">
        <v>15</v>
      </c>
      <c r="B3" s="52"/>
      <c r="C3" s="52"/>
      <c r="D3" s="52"/>
      <c r="E3" s="52"/>
      <c r="F3" s="52"/>
      <c r="G3" s="52"/>
      <c r="H3" s="52"/>
      <c r="I3" s="52"/>
      <c r="J3" s="52"/>
    </row>
    <row r="4" spans="1:39" x14ac:dyDescent="0.25">
      <c r="A4" s="53" t="s">
        <v>2</v>
      </c>
      <c r="B4" s="17" t="s">
        <v>3</v>
      </c>
      <c r="C4" s="18"/>
      <c r="D4" s="18"/>
      <c r="E4" s="18"/>
      <c r="F4" s="18" t="s">
        <v>19</v>
      </c>
      <c r="G4" s="18" t="s">
        <v>18</v>
      </c>
      <c r="H4" s="18"/>
      <c r="I4" s="18" t="s">
        <v>17</v>
      </c>
      <c r="J4" s="18" t="s">
        <v>10</v>
      </c>
    </row>
    <row r="5" spans="1:39" ht="15" customHeight="1" x14ac:dyDescent="0.25">
      <c r="A5" s="54"/>
      <c r="B5" s="17" t="s">
        <v>16</v>
      </c>
      <c r="C5" s="31" t="s">
        <v>6</v>
      </c>
      <c r="D5" s="31" t="s">
        <v>0</v>
      </c>
      <c r="E5" s="31" t="s">
        <v>7</v>
      </c>
      <c r="F5" s="31" t="s">
        <v>22</v>
      </c>
      <c r="G5" s="31" t="s">
        <v>30</v>
      </c>
      <c r="H5" s="31" t="s">
        <v>1</v>
      </c>
      <c r="I5" s="31" t="s">
        <v>20</v>
      </c>
      <c r="J5" s="31" t="s">
        <v>21</v>
      </c>
    </row>
    <row r="6" spans="1:39" x14ac:dyDescent="0.25">
      <c r="A6" s="44" t="s">
        <v>12</v>
      </c>
      <c r="B6" s="21">
        <v>45716</v>
      </c>
      <c r="C6" s="22">
        <v>584476.87</v>
      </c>
      <c r="D6" s="22">
        <v>552952.06000000006</v>
      </c>
      <c r="E6" s="23">
        <f t="shared" ref="E6:E31" si="0">IF(C6=0,"N/A",+(C6-D6)/C6)</f>
        <v>5.3936796506592194E-2</v>
      </c>
      <c r="F6" s="22">
        <v>0</v>
      </c>
      <c r="G6" s="22">
        <v>1461.1921749999999</v>
      </c>
      <c r="H6" s="22">
        <v>30063.617824999939</v>
      </c>
      <c r="I6" s="22">
        <v>4509.5426737499911</v>
      </c>
      <c r="J6" s="22">
        <v>4323.2300000000005</v>
      </c>
    </row>
    <row r="7" spans="1:39" x14ac:dyDescent="0.25">
      <c r="A7" s="44"/>
      <c r="B7" s="24" t="s">
        <v>16</v>
      </c>
      <c r="C7" s="22">
        <v>6150866.6299999999</v>
      </c>
      <c r="D7" s="22">
        <v>5661452.5500000007</v>
      </c>
      <c r="E7" s="23">
        <f t="shared" si="0"/>
        <v>7.956831279887451E-2</v>
      </c>
      <c r="F7" s="22">
        <v>0</v>
      </c>
      <c r="G7" s="22">
        <v>15140.396575000001</v>
      </c>
      <c r="H7" s="22">
        <v>460614.98342499917</v>
      </c>
      <c r="I7" s="22">
        <v>69092.247513749986</v>
      </c>
      <c r="J7" s="22">
        <v>14521.77</v>
      </c>
      <c r="Y7" s="5"/>
      <c r="Z7" s="5"/>
      <c r="AA7" s="5"/>
      <c r="AB7" s="5"/>
      <c r="AC7" s="5"/>
      <c r="AD7" s="5"/>
      <c r="AE7" s="5"/>
      <c r="AF7" s="5"/>
      <c r="AG7" s="5"/>
      <c r="AH7" s="5"/>
      <c r="AI7" s="5"/>
      <c r="AJ7" s="5"/>
      <c r="AK7" s="5"/>
      <c r="AL7" s="5"/>
      <c r="AM7" s="5"/>
    </row>
    <row r="8" spans="1:39" x14ac:dyDescent="0.25">
      <c r="A8" s="49" t="s">
        <v>47</v>
      </c>
      <c r="B8" s="25">
        <v>45716</v>
      </c>
      <c r="C8" s="26">
        <v>256078.52</v>
      </c>
      <c r="D8" s="26">
        <v>196818.08</v>
      </c>
      <c r="E8" s="27">
        <f t="shared" ref="E8:E9" si="1">IF(C8=0,"N/A",+(C8-D8)/C8)</f>
        <v>0.23141511439538157</v>
      </c>
      <c r="F8" s="26">
        <v>0</v>
      </c>
      <c r="G8" s="26">
        <v>640.19629999999995</v>
      </c>
      <c r="H8" s="26">
        <v>58620.243699999999</v>
      </c>
      <c r="I8" s="26">
        <v>8793.0365549999988</v>
      </c>
      <c r="J8" s="26">
        <v>530.47</v>
      </c>
      <c r="Y8" s="5"/>
      <c r="Z8" s="5"/>
      <c r="AA8" s="5"/>
      <c r="AB8" s="5"/>
      <c r="AC8" s="5"/>
      <c r="AD8" s="5"/>
      <c r="AE8" s="5"/>
      <c r="AF8" s="5"/>
      <c r="AG8" s="5"/>
      <c r="AH8" s="5"/>
      <c r="AI8" s="5"/>
      <c r="AJ8" s="5"/>
      <c r="AK8" s="5"/>
      <c r="AL8" s="5"/>
      <c r="AM8" s="5"/>
    </row>
    <row r="9" spans="1:39" x14ac:dyDescent="0.25">
      <c r="A9" s="49"/>
      <c r="B9" s="28" t="s">
        <v>16</v>
      </c>
      <c r="C9" s="26">
        <v>2430968.79</v>
      </c>
      <c r="D9" s="26">
        <v>2183583.83</v>
      </c>
      <c r="E9" s="27">
        <f t="shared" si="1"/>
        <v>0.10176393914131657</v>
      </c>
      <c r="F9" s="26">
        <v>0</v>
      </c>
      <c r="G9" s="26">
        <v>6077.4219750000002</v>
      </c>
      <c r="H9" s="26">
        <v>241307.53802499996</v>
      </c>
      <c r="I9" s="26">
        <v>36196.131191249995</v>
      </c>
      <c r="J9" s="26">
        <v>15210.809999999998</v>
      </c>
      <c r="Y9" s="5"/>
      <c r="Z9" s="5"/>
      <c r="AA9" s="5"/>
      <c r="AB9" s="5"/>
      <c r="AC9" s="5"/>
      <c r="AD9" s="5"/>
      <c r="AE9" s="5"/>
      <c r="AF9" s="5"/>
      <c r="AG9" s="5"/>
      <c r="AH9" s="5"/>
      <c r="AI9" s="5"/>
      <c r="AJ9" s="5"/>
      <c r="AK9" s="5"/>
      <c r="AL9" s="5"/>
      <c r="AM9" s="5"/>
    </row>
    <row r="10" spans="1:39" x14ac:dyDescent="0.25">
      <c r="A10" s="44" t="s">
        <v>49</v>
      </c>
      <c r="B10" s="21">
        <v>45716</v>
      </c>
      <c r="C10" s="22">
        <v>43764.85</v>
      </c>
      <c r="D10" s="22">
        <v>31802.74</v>
      </c>
      <c r="E10" s="23">
        <f t="shared" ref="E10:E11" si="2">IF(C10=0,"N/A",+(C10-D10)/C10)</f>
        <v>0.27332688218970241</v>
      </c>
      <c r="F10" s="22">
        <v>0</v>
      </c>
      <c r="G10" s="22">
        <v>109.412125</v>
      </c>
      <c r="H10" s="22">
        <v>11852.697874999996</v>
      </c>
      <c r="I10" s="22">
        <v>1777.9046812499994</v>
      </c>
      <c r="J10" s="22">
        <v>414.40999999999997</v>
      </c>
      <c r="Y10" s="5"/>
      <c r="Z10" s="5"/>
      <c r="AA10" s="5"/>
      <c r="AB10" s="5"/>
      <c r="AC10" s="5"/>
      <c r="AD10" s="5"/>
      <c r="AE10" s="5"/>
      <c r="AF10" s="5"/>
      <c r="AG10" s="5"/>
      <c r="AH10" s="5"/>
      <c r="AI10" s="5"/>
      <c r="AJ10" s="5"/>
      <c r="AK10" s="5"/>
      <c r="AL10" s="5"/>
      <c r="AM10" s="5"/>
    </row>
    <row r="11" spans="1:39" x14ac:dyDescent="0.25">
      <c r="A11" s="44"/>
      <c r="B11" s="24" t="s">
        <v>16</v>
      </c>
      <c r="C11" s="22">
        <v>1719107.2600000005</v>
      </c>
      <c r="D11" s="22">
        <v>1471173.9000000001</v>
      </c>
      <c r="E11" s="23">
        <f t="shared" si="2"/>
        <v>0.14422215865693003</v>
      </c>
      <c r="F11" s="22">
        <v>0</v>
      </c>
      <c r="G11" s="22">
        <v>4297.7681499999999</v>
      </c>
      <c r="H11" s="22">
        <v>243635.59185000035</v>
      </c>
      <c r="I11" s="22">
        <v>36545.338777500001</v>
      </c>
      <c r="J11" s="22">
        <v>12649.93</v>
      </c>
      <c r="Y11" s="5"/>
      <c r="Z11" s="5"/>
      <c r="AA11" s="5"/>
      <c r="AB11" s="5"/>
      <c r="AC11" s="5"/>
      <c r="AD11" s="5"/>
      <c r="AE11" s="5"/>
      <c r="AF11" s="5"/>
      <c r="AG11" s="5"/>
      <c r="AH11" s="5"/>
      <c r="AI11" s="5"/>
      <c r="AJ11" s="5"/>
      <c r="AK11" s="5"/>
      <c r="AL11" s="5"/>
      <c r="AM11" s="5"/>
    </row>
    <row r="12" spans="1:39" x14ac:dyDescent="0.25">
      <c r="A12" s="49" t="s">
        <v>23</v>
      </c>
      <c r="B12" s="25">
        <v>45716</v>
      </c>
      <c r="C12" s="26">
        <v>94640.65</v>
      </c>
      <c r="D12" s="26">
        <v>94400.57</v>
      </c>
      <c r="E12" s="27">
        <f t="shared" si="0"/>
        <v>2.5367534986286255E-3</v>
      </c>
      <c r="F12" s="26">
        <v>0</v>
      </c>
      <c r="G12" s="26">
        <v>236.60162499999998</v>
      </c>
      <c r="H12" s="26">
        <v>3.47837499998721</v>
      </c>
      <c r="I12" s="26">
        <v>0.52175624999808146</v>
      </c>
      <c r="J12" s="26">
        <v>212.39999999999998</v>
      </c>
      <c r="Y12" s="5"/>
      <c r="Z12" s="5"/>
      <c r="AA12" s="5"/>
      <c r="AB12" s="5"/>
      <c r="AC12" s="5"/>
      <c r="AD12" s="5"/>
      <c r="AE12" s="5"/>
      <c r="AF12" s="5"/>
      <c r="AG12" s="5"/>
      <c r="AH12" s="5"/>
      <c r="AI12" s="5"/>
      <c r="AJ12" s="5"/>
      <c r="AK12" s="5"/>
      <c r="AL12" s="5"/>
      <c r="AM12" s="5"/>
    </row>
    <row r="13" spans="1:39" x14ac:dyDescent="0.25">
      <c r="A13" s="49"/>
      <c r="B13" s="28" t="s">
        <v>16</v>
      </c>
      <c r="C13" s="26">
        <v>1132957.8699999999</v>
      </c>
      <c r="D13" s="26">
        <v>1045788.1200000001</v>
      </c>
      <c r="E13" s="27">
        <f t="shared" si="0"/>
        <v>7.6939974828896127E-2</v>
      </c>
      <c r="F13" s="26">
        <v>0</v>
      </c>
      <c r="G13" s="26">
        <v>2832.3946749999996</v>
      </c>
      <c r="H13" s="26">
        <v>66164.505324999773</v>
      </c>
      <c r="I13" s="26">
        <v>9924.6757987499968</v>
      </c>
      <c r="J13" s="26">
        <v>4604.53</v>
      </c>
      <c r="Y13" s="5"/>
      <c r="Z13" s="5"/>
      <c r="AA13" s="5"/>
      <c r="AB13" s="5"/>
      <c r="AC13" s="5"/>
      <c r="AD13" s="5"/>
      <c r="AE13" s="5"/>
      <c r="AF13" s="5"/>
      <c r="AG13" s="5"/>
      <c r="AH13" s="5"/>
      <c r="AI13" s="5"/>
      <c r="AJ13" s="5"/>
      <c r="AK13" s="5"/>
      <c r="AL13" s="5"/>
      <c r="AM13" s="5"/>
    </row>
    <row r="14" spans="1:39" x14ac:dyDescent="0.25">
      <c r="A14" s="44" t="s">
        <v>34</v>
      </c>
      <c r="B14" s="21">
        <v>45716</v>
      </c>
      <c r="C14" s="22">
        <v>991222.32</v>
      </c>
      <c r="D14" s="22">
        <v>945116.35</v>
      </c>
      <c r="E14" s="23">
        <f t="shared" si="0"/>
        <v>4.6514257265716105E-2</v>
      </c>
      <c r="F14" s="22">
        <v>0</v>
      </c>
      <c r="G14" s="22">
        <v>2478.0558000000001</v>
      </c>
      <c r="H14" s="22">
        <v>43627.91419999997</v>
      </c>
      <c r="I14" s="22">
        <v>6544.1871299999957</v>
      </c>
      <c r="J14" s="22">
        <v>4194.01</v>
      </c>
    </row>
    <row r="15" spans="1:39" x14ac:dyDescent="0.25">
      <c r="A15" s="44"/>
      <c r="B15" s="24" t="s">
        <v>16</v>
      </c>
      <c r="C15" s="22">
        <v>7775981.6600000011</v>
      </c>
      <c r="D15" s="22">
        <v>7141974.4499999993</v>
      </c>
      <c r="E15" s="23">
        <f t="shared" si="0"/>
        <v>8.153404132385797E-2</v>
      </c>
      <c r="F15" s="22">
        <v>0</v>
      </c>
      <c r="G15" s="22">
        <v>19439.954149999998</v>
      </c>
      <c r="H15" s="22">
        <v>633447.22585000179</v>
      </c>
      <c r="I15" s="22">
        <v>95017.084466249958</v>
      </c>
      <c r="J15" s="22">
        <v>19778.939999999999</v>
      </c>
      <c r="Y15" s="5"/>
      <c r="Z15" s="5"/>
      <c r="AA15" s="5"/>
      <c r="AB15" s="5"/>
      <c r="AC15" s="5"/>
      <c r="AD15" s="5"/>
      <c r="AE15" s="5"/>
      <c r="AF15" s="5"/>
      <c r="AG15" s="5"/>
      <c r="AH15" s="5"/>
      <c r="AI15" s="5"/>
      <c r="AJ15" s="5"/>
      <c r="AK15" s="5"/>
      <c r="AL15" s="5"/>
      <c r="AM15" s="5"/>
    </row>
    <row r="16" spans="1:39" x14ac:dyDescent="0.25">
      <c r="A16" s="49" t="s">
        <v>35</v>
      </c>
      <c r="B16" s="25">
        <v>45716</v>
      </c>
      <c r="C16" s="26">
        <v>828499.99</v>
      </c>
      <c r="D16" s="26">
        <v>740755.1</v>
      </c>
      <c r="E16" s="27">
        <f t="shared" si="0"/>
        <v>0.10590813646237945</v>
      </c>
      <c r="F16" s="26">
        <v>0</v>
      </c>
      <c r="G16" s="26">
        <v>2119.0499750000004</v>
      </c>
      <c r="H16" s="26">
        <v>85625.840025000012</v>
      </c>
      <c r="I16" s="26">
        <v>12843.876003750001</v>
      </c>
      <c r="J16" s="26">
        <v>4151.87</v>
      </c>
    </row>
    <row r="17" spans="1:39" x14ac:dyDescent="0.25">
      <c r="A17" s="49"/>
      <c r="B17" s="28" t="s">
        <v>16</v>
      </c>
      <c r="C17" s="26">
        <v>8221721.71</v>
      </c>
      <c r="D17" s="26">
        <v>7361256.6499999994</v>
      </c>
      <c r="E17" s="27">
        <f t="shared" si="0"/>
        <v>0.10465752677488771</v>
      </c>
      <c r="F17" s="26">
        <v>0</v>
      </c>
      <c r="G17" s="26">
        <v>20939.084274999997</v>
      </c>
      <c r="H17" s="26">
        <v>839525.97572500049</v>
      </c>
      <c r="I17" s="26">
        <v>125928.89764124998</v>
      </c>
      <c r="J17" s="26">
        <v>46818.570000000007</v>
      </c>
      <c r="Y17" s="5"/>
      <c r="Z17" s="5"/>
      <c r="AA17" s="5"/>
      <c r="AB17" s="5"/>
      <c r="AC17" s="5"/>
      <c r="AD17" s="5"/>
      <c r="AE17" s="5"/>
      <c r="AF17" s="5"/>
      <c r="AG17" s="5"/>
      <c r="AH17" s="5"/>
      <c r="AI17" s="5"/>
      <c r="AJ17" s="5"/>
      <c r="AK17" s="5"/>
      <c r="AL17" s="5"/>
      <c r="AM17" s="5"/>
    </row>
    <row r="18" spans="1:39" x14ac:dyDescent="0.25">
      <c r="A18" s="44" t="s">
        <v>36</v>
      </c>
      <c r="B18" s="21">
        <v>45716</v>
      </c>
      <c r="C18" s="22">
        <v>3229167.25</v>
      </c>
      <c r="D18" s="22">
        <v>3055407.25</v>
      </c>
      <c r="E18" s="23">
        <f t="shared" si="0"/>
        <v>5.3809538666663985E-2</v>
      </c>
      <c r="F18" s="22">
        <v>19500</v>
      </c>
      <c r="G18" s="22">
        <v>8022.368125</v>
      </c>
      <c r="H18" s="22">
        <v>146237.63187499999</v>
      </c>
      <c r="I18" s="22">
        <v>21935.644781249997</v>
      </c>
      <c r="J18" s="22">
        <v>11180.5</v>
      </c>
    </row>
    <row r="19" spans="1:39" x14ac:dyDescent="0.25">
      <c r="A19" s="44"/>
      <c r="B19" s="24" t="s">
        <v>16</v>
      </c>
      <c r="C19" s="22">
        <v>29147309.5</v>
      </c>
      <c r="D19" s="22">
        <v>27029918.359999999</v>
      </c>
      <c r="E19" s="23">
        <f t="shared" si="0"/>
        <v>7.2644479930471823E-2</v>
      </c>
      <c r="F19" s="22">
        <v>65392.25</v>
      </c>
      <c r="G19" s="22">
        <v>71667.893125000002</v>
      </c>
      <c r="H19" s="22">
        <v>1980330.9968750004</v>
      </c>
      <c r="I19" s="22">
        <v>297049.64971874992</v>
      </c>
      <c r="J19" s="22">
        <v>119192</v>
      </c>
      <c r="Y19" s="5"/>
      <c r="Z19" s="5"/>
      <c r="AA19" s="5"/>
      <c r="AB19" s="5"/>
      <c r="AC19" s="5"/>
      <c r="AD19" s="5"/>
      <c r="AE19" s="5"/>
      <c r="AF19" s="5"/>
      <c r="AG19" s="5"/>
      <c r="AH19" s="5"/>
      <c r="AI19" s="5"/>
      <c r="AJ19" s="5"/>
      <c r="AK19" s="5"/>
      <c r="AL19" s="5"/>
      <c r="AM19" s="5"/>
    </row>
    <row r="20" spans="1:39" x14ac:dyDescent="0.25">
      <c r="A20" s="47" t="s">
        <v>57</v>
      </c>
      <c r="B20" s="25">
        <v>45716</v>
      </c>
      <c r="C20" s="26">
        <v>0</v>
      </c>
      <c r="D20" s="26">
        <v>8793.5</v>
      </c>
      <c r="E20" s="27" t="str">
        <f t="shared" si="0"/>
        <v>N/A</v>
      </c>
      <c r="F20" s="26">
        <v>0</v>
      </c>
      <c r="G20" s="26">
        <v>0</v>
      </c>
      <c r="H20" s="26">
        <v>0</v>
      </c>
      <c r="I20" s="26">
        <v>0</v>
      </c>
      <c r="J20" s="26">
        <v>0</v>
      </c>
      <c r="AF20" s="5"/>
      <c r="AG20" s="5"/>
      <c r="AH20" s="5"/>
      <c r="AI20" s="5"/>
      <c r="AJ20" s="5"/>
      <c r="AK20" s="5"/>
      <c r="AL20" s="5"/>
      <c r="AM20" s="5"/>
    </row>
    <row r="21" spans="1:39" x14ac:dyDescent="0.25">
      <c r="A21" s="48"/>
      <c r="B21" s="28" t="s">
        <v>16</v>
      </c>
      <c r="C21" s="26">
        <v>0</v>
      </c>
      <c r="D21" s="26">
        <v>18021.5</v>
      </c>
      <c r="E21" s="27" t="str">
        <f t="shared" si="0"/>
        <v>N/A</v>
      </c>
      <c r="F21" s="26">
        <v>0</v>
      </c>
      <c r="G21" s="26">
        <v>0</v>
      </c>
      <c r="H21" s="26">
        <v>0</v>
      </c>
      <c r="I21" s="26">
        <v>0</v>
      </c>
      <c r="J21" s="26">
        <v>9340.3000000000011</v>
      </c>
      <c r="Y21" s="5"/>
      <c r="Z21" s="5"/>
      <c r="AA21" s="5"/>
      <c r="AB21" s="5"/>
      <c r="AC21" s="5"/>
      <c r="AD21" s="5"/>
      <c r="AE21" s="5"/>
      <c r="AF21" s="5"/>
      <c r="AG21" s="5"/>
      <c r="AH21" s="5"/>
      <c r="AI21" s="5"/>
      <c r="AJ21" s="5"/>
      <c r="AK21" s="5"/>
      <c r="AL21" s="5"/>
      <c r="AM21" s="5"/>
    </row>
    <row r="22" spans="1:39" x14ac:dyDescent="0.25">
      <c r="A22" s="50" t="s">
        <v>58</v>
      </c>
      <c r="B22" s="21">
        <v>45716</v>
      </c>
      <c r="C22" s="22">
        <v>227991.77</v>
      </c>
      <c r="D22" s="22">
        <v>249240.35</v>
      </c>
      <c r="E22" s="23">
        <f t="shared" ref="E22:E23" si="3">IF(C22=0,"N/A",+(C22-D22)/C22)</f>
        <v>-9.3198890468721818E-2</v>
      </c>
      <c r="F22" s="22">
        <v>0</v>
      </c>
      <c r="G22" s="22">
        <v>577.24942499999997</v>
      </c>
      <c r="H22" s="22">
        <v>5.749999840922726E-4</v>
      </c>
      <c r="I22" s="22">
        <v>8.6249997548293325E-5</v>
      </c>
      <c r="J22" s="22">
        <v>0</v>
      </c>
      <c r="Y22" s="5"/>
      <c r="Z22" s="5"/>
      <c r="AA22" s="5"/>
      <c r="AB22" s="5"/>
      <c r="AC22" s="5"/>
      <c r="AD22" s="5"/>
      <c r="AE22" s="5"/>
      <c r="AF22" s="5"/>
      <c r="AG22" s="5"/>
      <c r="AH22" s="5"/>
      <c r="AI22" s="5"/>
      <c r="AJ22" s="5"/>
      <c r="AK22" s="5"/>
      <c r="AL22" s="5"/>
      <c r="AM22" s="5"/>
    </row>
    <row r="23" spans="1:39" x14ac:dyDescent="0.25">
      <c r="A23" s="51"/>
      <c r="B23" s="24" t="s">
        <v>16</v>
      </c>
      <c r="C23" s="22">
        <v>680835.21</v>
      </c>
      <c r="D23" s="22">
        <v>656321</v>
      </c>
      <c r="E23" s="23">
        <f t="shared" si="3"/>
        <v>3.6006084350425946E-2</v>
      </c>
      <c r="F23" s="22">
        <v>0</v>
      </c>
      <c r="G23" s="22">
        <v>1696.1780249999999</v>
      </c>
      <c r="H23" s="22">
        <v>44643.861974999963</v>
      </c>
      <c r="I23" s="22">
        <v>6696.5792962499991</v>
      </c>
      <c r="J23" s="22">
        <v>0</v>
      </c>
      <c r="Y23" s="5"/>
      <c r="Z23" s="5"/>
      <c r="AA23" s="5"/>
      <c r="AB23" s="5"/>
      <c r="AC23" s="5"/>
      <c r="AD23" s="5"/>
      <c r="AE23" s="5"/>
      <c r="AF23" s="5"/>
      <c r="AG23" s="5"/>
      <c r="AH23" s="5"/>
      <c r="AI23" s="5"/>
      <c r="AJ23" s="5"/>
      <c r="AK23" s="5"/>
      <c r="AL23" s="5"/>
      <c r="AM23" s="5"/>
    </row>
    <row r="24" spans="1:39" x14ac:dyDescent="0.25">
      <c r="A24" s="60" t="s">
        <v>33</v>
      </c>
      <c r="B24" s="25">
        <v>45716</v>
      </c>
      <c r="C24" s="26">
        <v>292944.78000000003</v>
      </c>
      <c r="D24" s="26">
        <v>289176.59999999998</v>
      </c>
      <c r="E24" s="27">
        <f t="shared" ref="E24:E25" si="4">IF(C24=0,"N/A",+(C24-D24)/C24)</f>
        <v>1.2863106828529428E-2</v>
      </c>
      <c r="F24" s="26">
        <v>0</v>
      </c>
      <c r="G24" s="26">
        <v>631.90195000000006</v>
      </c>
      <c r="H24" s="26">
        <v>0</v>
      </c>
      <c r="I24" s="26">
        <v>0</v>
      </c>
      <c r="J24" s="26">
        <v>2058.15</v>
      </c>
      <c r="AF24" s="5"/>
      <c r="AG24" s="5"/>
      <c r="AH24" s="5"/>
      <c r="AI24" s="5"/>
      <c r="AJ24" s="5"/>
      <c r="AK24" s="5"/>
      <c r="AL24" s="5"/>
      <c r="AM24" s="5"/>
    </row>
    <row r="25" spans="1:39" x14ac:dyDescent="0.25">
      <c r="A25" s="60"/>
      <c r="B25" s="28" t="s">
        <v>16</v>
      </c>
      <c r="C25" s="26">
        <v>2484081.0499999998</v>
      </c>
      <c r="D25" s="26">
        <v>2363826.1100000003</v>
      </c>
      <c r="E25" s="27">
        <f t="shared" si="4"/>
        <v>4.8410232025239065E-2</v>
      </c>
      <c r="F25" s="26">
        <v>0</v>
      </c>
      <c r="G25" s="26">
        <v>5985.6126250000007</v>
      </c>
      <c r="H25" s="26">
        <v>143461.64737499948</v>
      </c>
      <c r="I25" s="26">
        <v>21519.247593750002</v>
      </c>
      <c r="J25" s="26">
        <v>13862.9</v>
      </c>
      <c r="Y25" s="5"/>
      <c r="Z25" s="5"/>
      <c r="AA25" s="5"/>
      <c r="AB25" s="5"/>
      <c r="AC25" s="5"/>
      <c r="AD25" s="5"/>
      <c r="AE25" s="5"/>
      <c r="AF25" s="5"/>
      <c r="AG25" s="5"/>
      <c r="AH25" s="5"/>
      <c r="AI25" s="5"/>
      <c r="AJ25" s="5"/>
      <c r="AK25" s="5"/>
      <c r="AL25" s="5"/>
      <c r="AM25" s="5"/>
    </row>
    <row r="26" spans="1:39" x14ac:dyDescent="0.25">
      <c r="A26" s="44" t="s">
        <v>14</v>
      </c>
      <c r="B26" s="21">
        <v>45716</v>
      </c>
      <c r="C26" s="22">
        <v>4339143.42</v>
      </c>
      <c r="D26" s="22">
        <v>4044978.65</v>
      </c>
      <c r="E26" s="23">
        <f t="shared" si="0"/>
        <v>6.7793281190968335E-2</v>
      </c>
      <c r="F26" s="22">
        <v>0</v>
      </c>
      <c r="G26" s="22">
        <v>10847.858550000001</v>
      </c>
      <c r="H26" s="22">
        <v>1.4500000397674739E-3</v>
      </c>
      <c r="I26" s="22">
        <v>2.1750000596512108E-4</v>
      </c>
      <c r="J26" s="22">
        <v>11550.25</v>
      </c>
    </row>
    <row r="27" spans="1:39" x14ac:dyDescent="0.25">
      <c r="A27" s="44"/>
      <c r="B27" s="24" t="s">
        <v>16</v>
      </c>
      <c r="C27" s="22">
        <v>40253112.350000001</v>
      </c>
      <c r="D27" s="22">
        <v>38546539.599999994</v>
      </c>
      <c r="E27" s="23">
        <f t="shared" si="0"/>
        <v>4.2396044687461477E-2</v>
      </c>
      <c r="F27" s="22">
        <v>0</v>
      </c>
      <c r="G27" s="22">
        <v>100632.78087500001</v>
      </c>
      <c r="H27" s="22">
        <v>1649619.9991250075</v>
      </c>
      <c r="I27" s="22">
        <v>247442.99986874984</v>
      </c>
      <c r="J27" s="22">
        <v>161539.75</v>
      </c>
      <c r="Y27" s="5"/>
      <c r="Z27" s="5"/>
      <c r="AA27" s="5"/>
      <c r="AB27" s="5"/>
      <c r="AC27" s="5"/>
      <c r="AD27" s="5"/>
      <c r="AE27" s="5"/>
      <c r="AF27" s="6"/>
      <c r="AG27" s="6"/>
      <c r="AH27" s="6"/>
      <c r="AI27" s="6"/>
      <c r="AJ27" s="6"/>
      <c r="AK27" s="6"/>
      <c r="AL27" s="6"/>
      <c r="AM27" s="6"/>
    </row>
    <row r="28" spans="1:39" x14ac:dyDescent="0.25">
      <c r="A28" s="60" t="s">
        <v>5</v>
      </c>
      <c r="B28" s="25">
        <v>45716</v>
      </c>
      <c r="C28" s="26">
        <v>886735.86</v>
      </c>
      <c r="D28" s="26">
        <v>923715.07</v>
      </c>
      <c r="E28" s="27">
        <f t="shared" si="0"/>
        <v>-4.1702621567599581E-2</v>
      </c>
      <c r="F28" s="26">
        <v>0</v>
      </c>
      <c r="G28" s="26">
        <v>2216.8396499999999</v>
      </c>
      <c r="H28" s="26">
        <v>3.500000384519808E-4</v>
      </c>
      <c r="I28" s="26">
        <v>5.2500005767797117E-5</v>
      </c>
      <c r="J28" s="26">
        <v>1676.77</v>
      </c>
    </row>
    <row r="29" spans="1:39" x14ac:dyDescent="0.25">
      <c r="A29" s="60"/>
      <c r="B29" s="28" t="s">
        <v>16</v>
      </c>
      <c r="C29" s="26">
        <v>8084629.7300000004</v>
      </c>
      <c r="D29" s="26">
        <v>7420605.7500000009</v>
      </c>
      <c r="E29" s="27">
        <f t="shared" si="0"/>
        <v>8.2134123908727166E-2</v>
      </c>
      <c r="F29" s="26">
        <v>0</v>
      </c>
      <c r="G29" s="26">
        <v>20211.574325000001</v>
      </c>
      <c r="H29" s="26">
        <v>683008.45567499951</v>
      </c>
      <c r="I29" s="26">
        <v>102451.268775</v>
      </c>
      <c r="J29" s="26">
        <v>38055.969999999994</v>
      </c>
      <c r="Y29" s="5"/>
      <c r="Z29" s="5"/>
      <c r="AA29" s="5"/>
      <c r="AB29" s="5"/>
      <c r="AC29" s="5"/>
      <c r="AD29" s="5"/>
      <c r="AE29" s="5"/>
      <c r="AF29" s="5"/>
      <c r="AG29" s="5"/>
      <c r="AH29" s="5"/>
      <c r="AI29" s="5"/>
      <c r="AJ29" s="5"/>
      <c r="AK29" s="5"/>
      <c r="AL29" s="5"/>
      <c r="AM29" s="5"/>
    </row>
    <row r="30" spans="1:39" x14ac:dyDescent="0.25">
      <c r="A30" s="44" t="s">
        <v>13</v>
      </c>
      <c r="B30" s="21">
        <v>45716</v>
      </c>
      <c r="C30" s="22">
        <v>209815.04000000001</v>
      </c>
      <c r="D30" s="22">
        <v>187721.95</v>
      </c>
      <c r="E30" s="23">
        <f t="shared" si="0"/>
        <v>0.10529793288412496</v>
      </c>
      <c r="F30" s="22">
        <v>0</v>
      </c>
      <c r="G30" s="22">
        <v>524.5376</v>
      </c>
      <c r="H30" s="22">
        <v>21568.552399999997</v>
      </c>
      <c r="I30" s="22">
        <v>3235.2828599999993</v>
      </c>
      <c r="J30" s="22">
        <v>3634</v>
      </c>
    </row>
    <row r="31" spans="1:39" x14ac:dyDescent="0.25">
      <c r="A31" s="44"/>
      <c r="B31" s="24" t="s">
        <v>16</v>
      </c>
      <c r="C31" s="22">
        <v>2252468.1799999997</v>
      </c>
      <c r="D31" s="22">
        <v>2054034.7800000003</v>
      </c>
      <c r="E31" s="23">
        <f t="shared" si="0"/>
        <v>8.8095983668901132E-2</v>
      </c>
      <c r="F31" s="22">
        <v>0</v>
      </c>
      <c r="G31" s="22">
        <v>5631.1704499999987</v>
      </c>
      <c r="H31" s="22">
        <v>192802.22954999944</v>
      </c>
      <c r="I31" s="22">
        <v>28920.334432499993</v>
      </c>
      <c r="J31" s="22">
        <v>11755.54</v>
      </c>
      <c r="Y31" s="5"/>
      <c r="Z31" s="5"/>
      <c r="AA31" s="5"/>
      <c r="AB31" s="5"/>
      <c r="AC31" s="5"/>
      <c r="AD31" s="5"/>
      <c r="AE31" s="5"/>
      <c r="AF31" s="5"/>
      <c r="AG31" s="5"/>
      <c r="AH31" s="5"/>
      <c r="AI31" s="5"/>
      <c r="AJ31" s="5"/>
      <c r="AK31" s="5"/>
      <c r="AL31" s="5"/>
      <c r="AM31" s="5"/>
    </row>
    <row r="32" spans="1:39" x14ac:dyDescent="0.25">
      <c r="A32" s="60" t="s">
        <v>48</v>
      </c>
      <c r="B32" s="25">
        <v>45716</v>
      </c>
      <c r="C32" s="26">
        <v>551111.5</v>
      </c>
      <c r="D32" s="26">
        <v>461189</v>
      </c>
      <c r="E32" s="27">
        <f t="shared" ref="E32:E33" si="5">IF(C32=0,"N/A",+(C32-D32)/C32)</f>
        <v>0.16316571147580844</v>
      </c>
      <c r="F32" s="26">
        <v>0</v>
      </c>
      <c r="G32" s="26">
        <v>1370.5287499999999</v>
      </c>
      <c r="H32" s="26">
        <v>88551.971250000002</v>
      </c>
      <c r="I32" s="26">
        <v>13282.7956875</v>
      </c>
      <c r="J32" s="26">
        <v>574.5</v>
      </c>
      <c r="Y32" s="5"/>
      <c r="Z32" s="5"/>
      <c r="AA32" s="5"/>
      <c r="AB32" s="5"/>
      <c r="AC32" s="5"/>
      <c r="AD32" s="5"/>
      <c r="AE32" s="5"/>
      <c r="AF32" s="5"/>
      <c r="AG32" s="5"/>
      <c r="AH32" s="5"/>
      <c r="AI32" s="5"/>
      <c r="AJ32" s="5"/>
      <c r="AK32" s="5"/>
      <c r="AL32" s="5"/>
      <c r="AM32" s="5"/>
    </row>
    <row r="33" spans="1:39" x14ac:dyDescent="0.25">
      <c r="A33" s="60"/>
      <c r="B33" s="28" t="s">
        <v>16</v>
      </c>
      <c r="C33" s="26">
        <v>4452733</v>
      </c>
      <c r="D33" s="26">
        <v>4093658.5</v>
      </c>
      <c r="E33" s="27">
        <f t="shared" si="5"/>
        <v>8.0641372388598198E-2</v>
      </c>
      <c r="F33" s="26">
        <v>0</v>
      </c>
      <c r="G33" s="26">
        <v>11002.082499999999</v>
      </c>
      <c r="H33" s="26">
        <v>348072.41749999998</v>
      </c>
      <c r="I33" s="26">
        <v>52210.862625000002</v>
      </c>
      <c r="J33" s="26">
        <v>12939.25</v>
      </c>
      <c r="Y33" s="5"/>
      <c r="Z33" s="5"/>
      <c r="AA33" s="5"/>
      <c r="AB33" s="5"/>
      <c r="AC33" s="5"/>
      <c r="AD33" s="5"/>
      <c r="AE33" s="5"/>
      <c r="AF33" s="5"/>
      <c r="AG33" s="5"/>
      <c r="AH33" s="5"/>
      <c r="AI33" s="5"/>
      <c r="AJ33" s="5"/>
      <c r="AK33" s="5"/>
      <c r="AL33" s="5"/>
      <c r="AM33" s="5"/>
    </row>
    <row r="34" spans="1:39" ht="7.5" customHeight="1" x14ac:dyDescent="0.25">
      <c r="A34" s="9"/>
      <c r="B34" s="9"/>
      <c r="C34" s="10"/>
      <c r="D34" s="10"/>
      <c r="E34" s="11"/>
      <c r="F34" s="10"/>
      <c r="G34" s="10"/>
      <c r="H34" s="10"/>
      <c r="I34" s="10"/>
      <c r="J34" s="10"/>
    </row>
    <row r="35" spans="1:39" x14ac:dyDescent="0.25">
      <c r="A35" s="45" t="s">
        <v>50</v>
      </c>
      <c r="B35" s="16">
        <f>+B26</f>
        <v>45716</v>
      </c>
      <c r="C35" s="19">
        <f>+C26+C18+C16+C28+C14+C6+C30+C12+C20+C24+C8+C32+C10+C22</f>
        <v>12535592.819999997</v>
      </c>
      <c r="D35" s="19">
        <f>+D26+D18+D16+D28+D14+D6+D30+D12+D20+D24+D8+D32+D10+D22</f>
        <v>11782067.27</v>
      </c>
      <c r="E35" s="11">
        <f t="shared" ref="E35" si="6">+(C35-D35)/C35</f>
        <v>6.0110882733665341E-2</v>
      </c>
      <c r="F35" s="19">
        <f t="shared" ref="F35:J36" si="7">+F26+F18+F16+F28+F14+F6+F30+F12+F20+F24+F8+F32+F10+F22</f>
        <v>19500</v>
      </c>
      <c r="G35" s="19">
        <f t="shared" si="7"/>
        <v>31235.792050000004</v>
      </c>
      <c r="H35" s="19">
        <f t="shared" si="7"/>
        <v>486151.94990000007</v>
      </c>
      <c r="I35" s="19">
        <f t="shared" si="7"/>
        <v>72922.792484999998</v>
      </c>
      <c r="J35" s="19">
        <f t="shared" si="7"/>
        <v>44500.560000000012</v>
      </c>
      <c r="Y35" s="5"/>
      <c r="Z35" s="5"/>
      <c r="AA35" s="5"/>
      <c r="AB35" s="5"/>
      <c r="AC35" s="5"/>
      <c r="AD35" s="5"/>
      <c r="AE35" s="5"/>
    </row>
    <row r="36" spans="1:39" x14ac:dyDescent="0.25">
      <c r="A36" s="45"/>
      <c r="B36" s="17" t="str">
        <f>+B31</f>
        <v>FYTD</v>
      </c>
      <c r="C36" s="19">
        <f>+C27+C19+C17+C29+C15+C7+C31+C13+C21+C25+C9+C33+C11+C23</f>
        <v>114786772.94</v>
      </c>
      <c r="D36" s="19">
        <f>+D27+D19+D17+D29+D15+D7+D31+D13+D21+D25+D9+D33+D11+D23</f>
        <v>107048155.10000001</v>
      </c>
      <c r="E36" s="11">
        <f t="shared" ref="E36" si="8">+(C36-D36)/C36</f>
        <v>6.7417330775951245E-2</v>
      </c>
      <c r="F36" s="19">
        <f t="shared" si="7"/>
        <v>65392.25</v>
      </c>
      <c r="G36" s="19">
        <f t="shared" si="7"/>
        <v>285554.31172499998</v>
      </c>
      <c r="H36" s="19">
        <f t="shared" si="7"/>
        <v>7526635.4282750078</v>
      </c>
      <c r="I36" s="19">
        <f t="shared" si="7"/>
        <v>1128995.3176987495</v>
      </c>
      <c r="J36" s="19">
        <f t="shared" si="7"/>
        <v>480270.26</v>
      </c>
    </row>
    <row r="37" spans="1:39" x14ac:dyDescent="0.25">
      <c r="A37" s="4" t="s">
        <v>76</v>
      </c>
      <c r="I37" s="12"/>
      <c r="Y37" s="5"/>
      <c r="Z37" s="5"/>
      <c r="AA37" s="5"/>
      <c r="AB37" s="5"/>
      <c r="AC37" s="5"/>
      <c r="AD37" s="5"/>
      <c r="AE37" s="5"/>
      <c r="AF37" s="5"/>
      <c r="AG37" s="5"/>
      <c r="AH37" s="5"/>
      <c r="AI37" s="5"/>
      <c r="AJ37" s="5"/>
      <c r="AK37" s="5"/>
      <c r="AL37" s="5"/>
      <c r="AM37" s="5"/>
    </row>
    <row r="38" spans="1:39" x14ac:dyDescent="0.25">
      <c r="AF38" s="5"/>
      <c r="AG38" s="5"/>
      <c r="AH38" s="5"/>
      <c r="AI38" s="5"/>
      <c r="AJ38" s="5"/>
      <c r="AK38" s="5"/>
      <c r="AL38" s="5"/>
      <c r="AM38" s="5"/>
    </row>
    <row r="39" spans="1:39" ht="15" customHeight="1" x14ac:dyDescent="0.25">
      <c r="A39" s="20"/>
      <c r="B39" s="20"/>
      <c r="C39" s="20"/>
      <c r="D39" s="20"/>
      <c r="E39" s="20"/>
      <c r="F39" s="20"/>
      <c r="G39" s="20"/>
      <c r="H39" s="20"/>
      <c r="I39" s="20"/>
      <c r="J39" s="20"/>
      <c r="Y39" s="5"/>
      <c r="Z39" s="5"/>
      <c r="AA39" s="5"/>
      <c r="AB39" s="5"/>
      <c r="AC39" s="5"/>
      <c r="AD39" s="5"/>
      <c r="AE39" s="5"/>
      <c r="AF39" s="5"/>
      <c r="AG39" s="5"/>
      <c r="AH39" s="5"/>
      <c r="AI39" s="5"/>
      <c r="AJ39" s="5"/>
      <c r="AK39" s="5"/>
      <c r="AL39" s="5"/>
      <c r="AM39" s="5"/>
    </row>
    <row r="40" spans="1:39" x14ac:dyDescent="0.25">
      <c r="Y40" s="5"/>
      <c r="Z40" s="5"/>
      <c r="AA40" s="5"/>
      <c r="AB40" s="5"/>
      <c r="AC40" s="5"/>
      <c r="AD40" s="5"/>
      <c r="AE40" s="5"/>
      <c r="AF40" s="5"/>
      <c r="AG40" s="5"/>
      <c r="AH40" s="5"/>
      <c r="AI40" s="5"/>
      <c r="AJ40" s="5"/>
      <c r="AK40" s="5"/>
      <c r="AL40" s="5"/>
      <c r="AM40" s="5"/>
    </row>
    <row r="41" spans="1:39" ht="23.25" x14ac:dyDescent="0.25">
      <c r="A41" s="59" t="s">
        <v>4</v>
      </c>
      <c r="B41" s="59"/>
      <c r="C41" s="59"/>
      <c r="D41" s="59"/>
      <c r="E41" s="59"/>
      <c r="F41" s="59"/>
      <c r="G41" s="59"/>
      <c r="H41" s="59"/>
      <c r="I41" s="59"/>
      <c r="J41" s="59"/>
    </row>
    <row r="42" spans="1:39" ht="23.25" x14ac:dyDescent="0.35">
      <c r="A42" s="52">
        <f>+A2</f>
        <v>45716</v>
      </c>
      <c r="B42" s="52"/>
      <c r="C42" s="52"/>
      <c r="D42" s="52"/>
      <c r="E42" s="52"/>
      <c r="F42" s="52"/>
      <c r="G42" s="52"/>
      <c r="H42" s="52"/>
      <c r="I42" s="52"/>
      <c r="J42" s="52"/>
    </row>
    <row r="43" spans="1:39" ht="23.25" x14ac:dyDescent="0.35">
      <c r="A43" s="52" t="s">
        <v>26</v>
      </c>
      <c r="B43" s="52"/>
      <c r="C43" s="52"/>
      <c r="D43" s="52"/>
      <c r="E43" s="52"/>
      <c r="F43" s="52"/>
      <c r="G43" s="52"/>
      <c r="H43" s="52"/>
      <c r="I43" s="52"/>
      <c r="J43" s="52"/>
    </row>
    <row r="44" spans="1:39" x14ac:dyDescent="0.25">
      <c r="A44" s="53" t="s">
        <v>2</v>
      </c>
      <c r="B44" s="17" t="s">
        <v>3</v>
      </c>
      <c r="C44" s="18"/>
      <c r="D44" s="18"/>
      <c r="E44" s="18"/>
      <c r="F44" s="18" t="s">
        <v>19</v>
      </c>
      <c r="G44" s="18" t="s">
        <v>18</v>
      </c>
      <c r="H44" s="18"/>
      <c r="I44" s="18" t="s">
        <v>17</v>
      </c>
      <c r="J44" s="18" t="s">
        <v>10</v>
      </c>
    </row>
    <row r="45" spans="1:39" x14ac:dyDescent="0.25">
      <c r="A45" s="54"/>
      <c r="B45" s="17" t="s">
        <v>16</v>
      </c>
      <c r="C45" s="31" t="s">
        <v>6</v>
      </c>
      <c r="D45" s="31" t="s">
        <v>0</v>
      </c>
      <c r="E45" s="31" t="s">
        <v>7</v>
      </c>
      <c r="F45" s="31" t="s">
        <v>22</v>
      </c>
      <c r="G45" s="31" t="s">
        <v>30</v>
      </c>
      <c r="H45" s="31" t="s">
        <v>1</v>
      </c>
      <c r="I45" s="31" t="s">
        <v>20</v>
      </c>
      <c r="J45" s="31" t="s">
        <v>21</v>
      </c>
    </row>
    <row r="46" spans="1:39" x14ac:dyDescent="0.25">
      <c r="A46" s="44" t="s">
        <v>54</v>
      </c>
      <c r="B46" s="21">
        <v>45716</v>
      </c>
      <c r="C46" s="22">
        <v>1019892.46</v>
      </c>
      <c r="D46" s="22">
        <v>972259.24</v>
      </c>
      <c r="E46" s="23">
        <f t="shared" ref="E46:E47" si="9">IF(C46=0,"N/A",+(C46-D46)/C46)</f>
        <v>4.6704159377744567E-2</v>
      </c>
      <c r="F46" s="22">
        <v>21286.51</v>
      </c>
      <c r="G46" s="22">
        <v>2549.7311500000001</v>
      </c>
      <c r="H46" s="22">
        <v>0</v>
      </c>
      <c r="I46" s="22">
        <v>0</v>
      </c>
      <c r="J46" s="22">
        <v>0</v>
      </c>
    </row>
    <row r="47" spans="1:39" x14ac:dyDescent="0.25">
      <c r="A47" s="44"/>
      <c r="B47" s="24" t="s">
        <v>16</v>
      </c>
      <c r="C47" s="22">
        <v>15459465.999999996</v>
      </c>
      <c r="D47" s="22">
        <v>14135516.539999999</v>
      </c>
      <c r="E47" s="23">
        <f t="shared" si="9"/>
        <v>8.5640051215222932E-2</v>
      </c>
      <c r="F47" s="22">
        <v>1308368.1099999999</v>
      </c>
      <c r="G47" s="22">
        <v>38648.665000000001</v>
      </c>
      <c r="H47" s="22">
        <v>36211.224999997306</v>
      </c>
      <c r="I47" s="22">
        <v>5431.6852987500251</v>
      </c>
      <c r="J47" s="22">
        <v>0</v>
      </c>
    </row>
    <row r="48" spans="1:39" x14ac:dyDescent="0.25">
      <c r="A48" s="49" t="s">
        <v>24</v>
      </c>
      <c r="B48" s="15">
        <v>45716</v>
      </c>
      <c r="C48" s="14">
        <v>40455664.710000001</v>
      </c>
      <c r="D48" s="14">
        <v>36666216.119999997</v>
      </c>
      <c r="E48" s="27">
        <f t="shared" ref="E48:E71" si="10">IF(C48=0,"N/A",+(C48-D48)/C48)</f>
        <v>9.3669171354965081E-2</v>
      </c>
      <c r="F48" s="14">
        <v>1567385.73</v>
      </c>
      <c r="G48" s="26">
        <v>97223.24745000001</v>
      </c>
      <c r="H48" s="14">
        <v>2124839.6125500039</v>
      </c>
      <c r="I48" s="14">
        <v>318725.9418825006</v>
      </c>
      <c r="J48" s="14">
        <v>0</v>
      </c>
      <c r="M48" s="13"/>
    </row>
    <row r="49" spans="1:10" x14ac:dyDescent="0.25">
      <c r="A49" s="49"/>
      <c r="B49" s="10" t="s">
        <v>16</v>
      </c>
      <c r="C49" s="14">
        <v>341555240.94999999</v>
      </c>
      <c r="D49" s="14">
        <v>308304102.90999997</v>
      </c>
      <c r="E49" s="27">
        <f t="shared" si="10"/>
        <v>9.7352152897772784E-2</v>
      </c>
      <c r="F49" s="14">
        <v>3330062.09</v>
      </c>
      <c r="G49" s="26">
        <v>822251.88714999985</v>
      </c>
      <c r="H49" s="14">
        <v>29098824.062850021</v>
      </c>
      <c r="I49" s="14">
        <v>4364823.6094275005</v>
      </c>
      <c r="J49" s="14">
        <v>0</v>
      </c>
    </row>
    <row r="50" spans="1:10" x14ac:dyDescent="0.25">
      <c r="A50" s="44" t="s">
        <v>41</v>
      </c>
      <c r="B50" s="21">
        <v>45716</v>
      </c>
      <c r="C50" s="22">
        <v>7145322.7800000003</v>
      </c>
      <c r="D50" s="22">
        <v>6764866.54</v>
      </c>
      <c r="E50" s="23">
        <f t="shared" si="10"/>
        <v>5.3245493830581046E-2</v>
      </c>
      <c r="F50" s="22">
        <v>101461.77</v>
      </c>
      <c r="G50" s="22">
        <v>17863.306950000002</v>
      </c>
      <c r="H50" s="22">
        <v>261131.16305000021</v>
      </c>
      <c r="I50" s="22">
        <v>39169.674457500027</v>
      </c>
      <c r="J50" s="22">
        <v>0</v>
      </c>
    </row>
    <row r="51" spans="1:10" x14ac:dyDescent="0.25">
      <c r="A51" s="44"/>
      <c r="B51" s="24" t="s">
        <v>16</v>
      </c>
      <c r="C51" s="22">
        <v>53808268.920000002</v>
      </c>
      <c r="D51" s="22">
        <v>49834852.18</v>
      </c>
      <c r="E51" s="23">
        <f t="shared" si="10"/>
        <v>7.38439801121928E-2</v>
      </c>
      <c r="F51" s="22">
        <v>230365.87</v>
      </c>
      <c r="G51" s="22">
        <v>134520.67230000001</v>
      </c>
      <c r="H51" s="22">
        <v>3608530.1977000018</v>
      </c>
      <c r="I51" s="22">
        <v>541279.52965499996</v>
      </c>
      <c r="J51" s="22">
        <v>0</v>
      </c>
    </row>
    <row r="52" spans="1:10" x14ac:dyDescent="0.25">
      <c r="A52" s="47" t="s">
        <v>25</v>
      </c>
      <c r="B52" s="15">
        <v>45716</v>
      </c>
      <c r="C52" s="14">
        <v>23326121.760000002</v>
      </c>
      <c r="D52" s="14">
        <v>21720817.879999999</v>
      </c>
      <c r="E52" s="27">
        <f t="shared" si="10"/>
        <v>6.8820007737111402E-2</v>
      </c>
      <c r="F52" s="14">
        <v>380033.61</v>
      </c>
      <c r="G52" s="26">
        <v>57503.060375000001</v>
      </c>
      <c r="H52" s="14">
        <v>1167767.2096250027</v>
      </c>
      <c r="I52" s="14">
        <v>175165.08144375039</v>
      </c>
      <c r="J52" s="14">
        <v>0</v>
      </c>
    </row>
    <row r="53" spans="1:10" x14ac:dyDescent="0.25">
      <c r="A53" s="48"/>
      <c r="B53" s="10" t="s">
        <v>16</v>
      </c>
      <c r="C53" s="14">
        <v>188591039.36000001</v>
      </c>
      <c r="D53" s="14">
        <v>175858565.13</v>
      </c>
      <c r="E53" s="27">
        <f t="shared" si="10"/>
        <v>6.7513675481129812E-2</v>
      </c>
      <c r="F53" s="14">
        <v>1008127.66</v>
      </c>
      <c r="G53" s="26">
        <v>461086.15925000003</v>
      </c>
      <c r="H53" s="14">
        <v>11263260.410750018</v>
      </c>
      <c r="I53" s="14">
        <v>1689489.0616124999</v>
      </c>
      <c r="J53" s="14">
        <v>0</v>
      </c>
    </row>
    <row r="54" spans="1:10" x14ac:dyDescent="0.25">
      <c r="A54" s="50" t="s">
        <v>45</v>
      </c>
      <c r="B54" s="21">
        <v>45716</v>
      </c>
      <c r="C54" s="22">
        <v>659786.03</v>
      </c>
      <c r="D54" s="22">
        <v>626740.05000000005</v>
      </c>
      <c r="E54" s="23">
        <f t="shared" ref="E54:E55" si="11">IF(C54=0,"N/A",+(C54-D54)/C54)</f>
        <v>5.008590436508633E-2</v>
      </c>
      <c r="F54" s="22">
        <v>19756</v>
      </c>
      <c r="G54" s="22">
        <v>1649.4650750000001</v>
      </c>
      <c r="H54" s="22">
        <v>11640.514924999981</v>
      </c>
      <c r="I54" s="22">
        <v>1746.0772387499972</v>
      </c>
      <c r="J54" s="22">
        <v>0</v>
      </c>
    </row>
    <row r="55" spans="1:10" x14ac:dyDescent="0.25">
      <c r="A55" s="51"/>
      <c r="B55" s="24" t="s">
        <v>16</v>
      </c>
      <c r="C55" s="22">
        <v>5335777.03</v>
      </c>
      <c r="D55" s="22">
        <v>4773279.6900000004</v>
      </c>
      <c r="E55" s="23">
        <f t="shared" si="11"/>
        <v>0.10541994855433452</v>
      </c>
      <c r="F55" s="22">
        <v>256375.5</v>
      </c>
      <c r="G55" s="22">
        <v>13339.442575000001</v>
      </c>
      <c r="H55" s="22">
        <v>292782.39742499986</v>
      </c>
      <c r="I55" s="22">
        <v>43917.359613749984</v>
      </c>
      <c r="J55" s="22">
        <v>0</v>
      </c>
    </row>
    <row r="56" spans="1:10" x14ac:dyDescent="0.25">
      <c r="A56" s="47" t="s">
        <v>37</v>
      </c>
      <c r="B56" s="15">
        <v>45716</v>
      </c>
      <c r="C56" s="14">
        <v>143655257.87</v>
      </c>
      <c r="D56" s="14">
        <v>127218493.83</v>
      </c>
      <c r="E56" s="27">
        <f t="shared" si="10"/>
        <v>0.11441811656399212</v>
      </c>
      <c r="F56" s="14">
        <v>5653573.0800000001</v>
      </c>
      <c r="G56" s="26">
        <v>344982.33</v>
      </c>
      <c r="H56" s="14">
        <v>10438208.630000006</v>
      </c>
      <c r="I56" s="14">
        <v>1565731.294500001</v>
      </c>
      <c r="J56" s="14">
        <v>0</v>
      </c>
    </row>
    <row r="57" spans="1:10" x14ac:dyDescent="0.25">
      <c r="A57" s="48"/>
      <c r="B57" s="10" t="s">
        <v>16</v>
      </c>
      <c r="C57" s="14">
        <v>1287195054.1399999</v>
      </c>
      <c r="D57" s="14">
        <v>1151225020.29</v>
      </c>
      <c r="E57" s="27">
        <f t="shared" si="10"/>
        <v>0.10563281253503894</v>
      </c>
      <c r="F57" s="14">
        <v>12218747.5</v>
      </c>
      <c r="G57" s="26">
        <v>3106835.22</v>
      </c>
      <c r="H57" s="14">
        <v>120644451.12999991</v>
      </c>
      <c r="I57" s="14">
        <v>18096667.669499993</v>
      </c>
      <c r="J57" s="14">
        <v>0</v>
      </c>
    </row>
    <row r="58" spans="1:10" x14ac:dyDescent="0.25">
      <c r="A58" s="50" t="s">
        <v>46</v>
      </c>
      <c r="B58" s="21">
        <v>45716</v>
      </c>
      <c r="C58" s="22">
        <v>477530.83</v>
      </c>
      <c r="D58" s="22">
        <v>427482.11</v>
      </c>
      <c r="E58" s="23">
        <f t="shared" si="10"/>
        <v>0.10480730636805173</v>
      </c>
      <c r="F58" s="22">
        <v>5169.84</v>
      </c>
      <c r="G58" s="22">
        <v>5513.8270750000001</v>
      </c>
      <c r="H58" s="22">
        <v>2.9250000297906809E-3</v>
      </c>
      <c r="I58" s="22">
        <v>4.387500044686021E-4</v>
      </c>
      <c r="J58" s="22">
        <v>0</v>
      </c>
    </row>
    <row r="59" spans="1:10" x14ac:dyDescent="0.25">
      <c r="A59" s="51"/>
      <c r="B59" s="24" t="s">
        <v>16</v>
      </c>
      <c r="C59" s="22">
        <v>6644167.5099999998</v>
      </c>
      <c r="D59" s="22">
        <v>6259252.6900000004</v>
      </c>
      <c r="E59" s="23">
        <f t="shared" si="10"/>
        <v>5.793273866450116E-2</v>
      </c>
      <c r="F59" s="22">
        <v>24373.399999999998</v>
      </c>
      <c r="G59" s="22">
        <v>20930.418775000002</v>
      </c>
      <c r="H59" s="22">
        <v>340461.77122499933</v>
      </c>
      <c r="I59" s="22">
        <v>51069.266621250004</v>
      </c>
      <c r="J59" s="22">
        <v>0</v>
      </c>
    </row>
    <row r="60" spans="1:10" x14ac:dyDescent="0.25">
      <c r="A60" s="49" t="s">
        <v>39</v>
      </c>
      <c r="B60" s="15">
        <v>45716</v>
      </c>
      <c r="C60" s="14">
        <v>12528400.300000001</v>
      </c>
      <c r="D60" s="14">
        <v>11281245.34</v>
      </c>
      <c r="E60" s="27">
        <f t="shared" si="10"/>
        <v>9.9546225386811821E-2</v>
      </c>
      <c r="F60" s="14">
        <v>435116.26</v>
      </c>
      <c r="G60" s="26">
        <v>31321.000750000003</v>
      </c>
      <c r="H60" s="14">
        <v>780717.69925000088</v>
      </c>
      <c r="I60" s="14">
        <v>117107.65488750013</v>
      </c>
      <c r="J60" s="14">
        <v>0</v>
      </c>
    </row>
    <row r="61" spans="1:10" x14ac:dyDescent="0.25">
      <c r="A61" s="49"/>
      <c r="B61" s="10" t="s">
        <v>16</v>
      </c>
      <c r="C61" s="14">
        <v>118794951.98999999</v>
      </c>
      <c r="D61" s="14">
        <v>109159519.88</v>
      </c>
      <c r="E61" s="27">
        <f t="shared" si="10"/>
        <v>8.1109777381879813E-2</v>
      </c>
      <c r="F61" s="14">
        <v>893038.96</v>
      </c>
      <c r="G61" s="26">
        <v>296987.37997499999</v>
      </c>
      <c r="H61" s="14">
        <v>8445405.7700249981</v>
      </c>
      <c r="I61" s="14">
        <v>1266810.8655037493</v>
      </c>
      <c r="J61" s="14">
        <v>0</v>
      </c>
    </row>
    <row r="62" spans="1:10" x14ac:dyDescent="0.25">
      <c r="A62" s="50" t="s">
        <v>38</v>
      </c>
      <c r="B62" s="21">
        <v>45716</v>
      </c>
      <c r="C62" s="22">
        <v>202652611.19999999</v>
      </c>
      <c r="D62" s="22">
        <v>170298583.52000001</v>
      </c>
      <c r="E62" s="23">
        <f t="shared" si="10"/>
        <v>0.15965265627921985</v>
      </c>
      <c r="F62" s="22">
        <v>6849110.9500000002</v>
      </c>
      <c r="G62" s="22">
        <v>489508.75062499999</v>
      </c>
      <c r="H62" s="22">
        <v>25015407.979374979</v>
      </c>
      <c r="I62" s="22">
        <v>3752311.1969062467</v>
      </c>
      <c r="J62" s="22">
        <v>2418</v>
      </c>
    </row>
    <row r="63" spans="1:10" x14ac:dyDescent="0.25">
      <c r="A63" s="51"/>
      <c r="B63" s="24" t="s">
        <v>16</v>
      </c>
      <c r="C63" s="22">
        <v>1857544121.8599999</v>
      </c>
      <c r="D63" s="22">
        <v>1616397297.9300001</v>
      </c>
      <c r="E63" s="23">
        <f t="shared" si="10"/>
        <v>0.12982024011819121</v>
      </c>
      <c r="F63" s="22">
        <v>20871740.969999999</v>
      </c>
      <c r="G63" s="22">
        <v>4476472.9627250005</v>
      </c>
      <c r="H63" s="22">
        <v>215798609.99727485</v>
      </c>
      <c r="I63" s="22">
        <v>32369791.499591246</v>
      </c>
      <c r="J63" s="22">
        <v>2418</v>
      </c>
    </row>
    <row r="64" spans="1:10" x14ac:dyDescent="0.25">
      <c r="A64" s="49" t="s">
        <v>42</v>
      </c>
      <c r="B64" s="15">
        <v>45716</v>
      </c>
      <c r="C64" s="14">
        <v>0</v>
      </c>
      <c r="D64" s="14">
        <v>0</v>
      </c>
      <c r="E64" s="27" t="str">
        <f t="shared" ref="E64:E65" si="12">IF(C64=0,"N/A",+(C64-D64)/C64)</f>
        <v>N/A</v>
      </c>
      <c r="F64" s="14">
        <v>0</v>
      </c>
      <c r="G64" s="26">
        <v>0</v>
      </c>
      <c r="H64" s="14">
        <v>0</v>
      </c>
      <c r="I64" s="14">
        <v>0</v>
      </c>
      <c r="J64" s="14">
        <v>0</v>
      </c>
    </row>
    <row r="65" spans="1:10" x14ac:dyDescent="0.25">
      <c r="A65" s="49"/>
      <c r="B65" s="10" t="s">
        <v>16</v>
      </c>
      <c r="C65" s="14">
        <v>89847.21</v>
      </c>
      <c r="D65" s="14">
        <v>74475.149999999994</v>
      </c>
      <c r="E65" s="27">
        <f t="shared" si="12"/>
        <v>0.17109112236206345</v>
      </c>
      <c r="F65" s="14">
        <v>762</v>
      </c>
      <c r="G65" s="26">
        <v>224.61802500000002</v>
      </c>
      <c r="H65" s="14">
        <v>1.9750000119529432E-3</v>
      </c>
      <c r="I65" s="14">
        <v>2.9625000179294146E-4</v>
      </c>
      <c r="J65" s="14">
        <v>0</v>
      </c>
    </row>
    <row r="66" spans="1:10" x14ac:dyDescent="0.25">
      <c r="A66" s="50" t="s">
        <v>44</v>
      </c>
      <c r="B66" s="21">
        <v>45716</v>
      </c>
      <c r="C66" s="22">
        <v>30768326.850000001</v>
      </c>
      <c r="D66" s="22">
        <v>27506845.420000002</v>
      </c>
      <c r="E66" s="23">
        <f t="shared" ref="E66:E67" si="13">IF(C66=0,"N/A",+(C66-D66)/C66)</f>
        <v>0.10600126051378057</v>
      </c>
      <c r="F66" s="22">
        <v>1148923.71</v>
      </c>
      <c r="G66" s="22">
        <v>74048.507850000009</v>
      </c>
      <c r="H66" s="22">
        <v>2038509.2121499998</v>
      </c>
      <c r="I66" s="22">
        <v>305776.38182249997</v>
      </c>
      <c r="J66" s="22">
        <v>0</v>
      </c>
    </row>
    <row r="67" spans="1:10" x14ac:dyDescent="0.25">
      <c r="A67" s="51"/>
      <c r="B67" s="24" t="s">
        <v>16</v>
      </c>
      <c r="C67" s="22">
        <v>215538177.34</v>
      </c>
      <c r="D67" s="22">
        <v>194339939.25999999</v>
      </c>
      <c r="E67" s="23">
        <f t="shared" si="13"/>
        <v>9.8350270664861947E-2</v>
      </c>
      <c r="F67" s="22">
        <v>10068636.399999999</v>
      </c>
      <c r="G67" s="22">
        <v>513608.52234999998</v>
      </c>
      <c r="H67" s="22">
        <v>10615993.157650014</v>
      </c>
      <c r="I67" s="22">
        <v>1592398.9736474997</v>
      </c>
      <c r="J67" s="22">
        <v>331.41</v>
      </c>
    </row>
    <row r="68" spans="1:10" ht="15" customHeight="1" x14ac:dyDescent="0.25">
      <c r="A68" s="49" t="s">
        <v>40</v>
      </c>
      <c r="B68" s="15">
        <v>45716</v>
      </c>
      <c r="C68" s="14">
        <v>0</v>
      </c>
      <c r="D68" s="14">
        <v>0</v>
      </c>
      <c r="E68" s="27" t="str">
        <f t="shared" si="10"/>
        <v>N/A</v>
      </c>
      <c r="F68" s="14">
        <v>0</v>
      </c>
      <c r="G68" s="26">
        <v>0</v>
      </c>
      <c r="H68" s="14">
        <v>0</v>
      </c>
      <c r="I68" s="14">
        <v>0</v>
      </c>
      <c r="J68" s="14">
        <v>0</v>
      </c>
    </row>
    <row r="69" spans="1:10" x14ac:dyDescent="0.25">
      <c r="A69" s="49"/>
      <c r="B69" s="10" t="s">
        <v>16</v>
      </c>
      <c r="C69" s="14">
        <v>0</v>
      </c>
      <c r="D69" s="14">
        <v>0</v>
      </c>
      <c r="E69" s="27" t="str">
        <f t="shared" si="10"/>
        <v>N/A</v>
      </c>
      <c r="F69" s="14">
        <v>0</v>
      </c>
      <c r="G69" s="26">
        <v>0</v>
      </c>
      <c r="H69" s="14">
        <v>0</v>
      </c>
      <c r="I69" s="14">
        <v>0</v>
      </c>
      <c r="J69" s="14">
        <v>0</v>
      </c>
    </row>
    <row r="70" spans="1:10" x14ac:dyDescent="0.25">
      <c r="A70" s="50" t="s">
        <v>43</v>
      </c>
      <c r="B70" s="21">
        <v>45716</v>
      </c>
      <c r="C70" s="22">
        <v>0</v>
      </c>
      <c r="D70" s="22">
        <v>1714.62</v>
      </c>
      <c r="E70" s="23" t="str">
        <f t="shared" si="10"/>
        <v>N/A</v>
      </c>
      <c r="F70" s="22">
        <v>0</v>
      </c>
      <c r="G70" s="22">
        <v>0</v>
      </c>
      <c r="H70" s="22">
        <v>0</v>
      </c>
      <c r="I70" s="22">
        <v>0</v>
      </c>
      <c r="J70" s="22">
        <v>0</v>
      </c>
    </row>
    <row r="71" spans="1:10" x14ac:dyDescent="0.25">
      <c r="A71" s="51"/>
      <c r="B71" s="24" t="s">
        <v>16</v>
      </c>
      <c r="C71" s="22">
        <v>260200.12</v>
      </c>
      <c r="D71" s="22">
        <v>272291.61</v>
      </c>
      <c r="E71" s="23">
        <f t="shared" si="10"/>
        <v>-4.6469963196020016E-2</v>
      </c>
      <c r="F71" s="22">
        <v>4425.03</v>
      </c>
      <c r="G71" s="22">
        <v>634.33772499999986</v>
      </c>
      <c r="H71" s="22">
        <v>35774.482275000009</v>
      </c>
      <c r="I71" s="22">
        <v>5366.1729037500008</v>
      </c>
      <c r="J71" s="22">
        <v>0</v>
      </c>
    </row>
    <row r="72" spans="1:10" x14ac:dyDescent="0.25">
      <c r="A72" s="49" t="s">
        <v>53</v>
      </c>
      <c r="B72" s="15">
        <v>45716</v>
      </c>
      <c r="C72" s="14">
        <v>483995.93</v>
      </c>
      <c r="D72" s="14">
        <v>466606.21</v>
      </c>
      <c r="E72" s="27">
        <f t="shared" ref="E72:E73" si="14">IF(C72=0,"N/A",+(C72-D72)/C72)</f>
        <v>3.5929475687946327E-2</v>
      </c>
      <c r="F72" s="14">
        <v>6061.34</v>
      </c>
      <c r="G72" s="26">
        <v>1209.9898250000001</v>
      </c>
      <c r="H72" s="14">
        <v>10118.390174999971</v>
      </c>
      <c r="I72" s="14">
        <v>1517.7585262499956</v>
      </c>
      <c r="J72" s="14">
        <v>0</v>
      </c>
    </row>
    <row r="73" spans="1:10" x14ac:dyDescent="0.25">
      <c r="A73" s="49"/>
      <c r="B73" s="10" t="s">
        <v>16</v>
      </c>
      <c r="C73" s="14">
        <v>2721717.6</v>
      </c>
      <c r="D73" s="14">
        <v>2562320.8199999998</v>
      </c>
      <c r="E73" s="27">
        <f t="shared" si="14"/>
        <v>5.856477541975709E-2</v>
      </c>
      <c r="F73" s="14">
        <v>50894.820000000007</v>
      </c>
      <c r="G73" s="26">
        <v>6804.2939999999999</v>
      </c>
      <c r="H73" s="14">
        <v>101663.86600000026</v>
      </c>
      <c r="I73" s="14">
        <v>15249.579899999993</v>
      </c>
      <c r="J73" s="14">
        <v>0</v>
      </c>
    </row>
    <row r="74" spans="1:10" ht="5.25" customHeight="1" x14ac:dyDescent="0.25">
      <c r="A74" s="9"/>
      <c r="B74" s="9"/>
      <c r="C74" s="10"/>
      <c r="D74" s="10"/>
      <c r="E74" s="11"/>
      <c r="F74" s="10"/>
      <c r="G74" s="10"/>
      <c r="H74" s="10"/>
      <c r="I74" s="10"/>
      <c r="J74" s="10"/>
    </row>
    <row r="75" spans="1:10" x14ac:dyDescent="0.25">
      <c r="A75" s="45" t="s">
        <v>51</v>
      </c>
      <c r="B75" s="16">
        <f>+B68</f>
        <v>45716</v>
      </c>
      <c r="C75" s="19">
        <f>+C48+C50+C52+C56+C60+C62+C68+C64+C70+C66+C54+C58+C72+C46</f>
        <v>463172910.71999997</v>
      </c>
      <c r="D75" s="19">
        <f>+D48+D50+D52+D56+D60+D62+D68+D64+D70+D66+D54+D58+D72+D46</f>
        <v>403951870.88000005</v>
      </c>
      <c r="E75" s="11">
        <f>IF(C75=0,"N/A",+(C75-D75)/C75)</f>
        <v>0.12785946343006352</v>
      </c>
      <c r="F75" s="19">
        <f t="shared" ref="F75:J76" si="15">+F48+F50+F52+F56+F60+F62+F68+F64+F70+F66+F54+F58+F72+F46</f>
        <v>16187878.799999999</v>
      </c>
      <c r="G75" s="19">
        <f t="shared" si="15"/>
        <v>1123373.2171249997</v>
      </c>
      <c r="H75" s="19">
        <f t="shared" si="15"/>
        <v>41848340.414024994</v>
      </c>
      <c r="I75" s="19">
        <f t="shared" si="15"/>
        <v>6277251.0621037493</v>
      </c>
      <c r="J75" s="19">
        <f t="shared" si="15"/>
        <v>2418</v>
      </c>
    </row>
    <row r="76" spans="1:10" x14ac:dyDescent="0.25">
      <c r="A76" s="45"/>
      <c r="B76" s="17" t="str">
        <f>+B69</f>
        <v>FYTD</v>
      </c>
      <c r="C76" s="19">
        <f>+C49+C51+C53+C57+C61+C63+C69+C65+C71+C67+C55+C59+C73+C47</f>
        <v>4093538030.0300002</v>
      </c>
      <c r="D76" s="19">
        <f>+D49+D51+D53+D57+D61+D63+D69+D65+D71+D67+D55+D59+D73+D47</f>
        <v>3633196434.0800004</v>
      </c>
      <c r="E76" s="11">
        <f>IF(C76=0,"N/A",+(C76-D76)/C76)</f>
        <v>0.11245567833325494</v>
      </c>
      <c r="F76" s="19">
        <f t="shared" si="15"/>
        <v>50265918.309999995</v>
      </c>
      <c r="G76" s="19">
        <f t="shared" si="15"/>
        <v>9892344.5798499994</v>
      </c>
      <c r="H76" s="19">
        <f t="shared" si="15"/>
        <v>400281968.47014976</v>
      </c>
      <c r="I76" s="19">
        <f t="shared" si="15"/>
        <v>60042295.273571223</v>
      </c>
      <c r="J76" s="19">
        <f t="shared" si="15"/>
        <v>2749.41</v>
      </c>
    </row>
    <row r="77" spans="1:10" x14ac:dyDescent="0.25">
      <c r="A77" s="4" t="s">
        <v>76</v>
      </c>
      <c r="I77" s="12"/>
    </row>
    <row r="78" spans="1:10" x14ac:dyDescent="0.25">
      <c r="A78" s="4"/>
      <c r="I78" s="12"/>
    </row>
    <row r="79" spans="1:10" x14ac:dyDescent="0.25">
      <c r="A79" s="4"/>
      <c r="I79" s="12"/>
    </row>
    <row r="80" spans="1:10" x14ac:dyDescent="0.25">
      <c r="A80" s="4"/>
      <c r="I80" s="12"/>
    </row>
    <row r="82" spans="1:10" ht="23.25" x14ac:dyDescent="0.35">
      <c r="A82" s="52" t="s">
        <v>27</v>
      </c>
      <c r="B82" s="52"/>
      <c r="C82" s="52"/>
      <c r="D82" s="52"/>
      <c r="E82" s="52"/>
      <c r="F82" s="52"/>
      <c r="G82" s="52"/>
      <c r="H82" s="52"/>
      <c r="I82" s="52"/>
      <c r="J82" s="52"/>
    </row>
    <row r="83" spans="1:10" ht="23.25" x14ac:dyDescent="0.35">
      <c r="A83" s="52">
        <f>+A2</f>
        <v>45716</v>
      </c>
      <c r="B83" s="52"/>
      <c r="C83" s="52"/>
      <c r="D83" s="52"/>
      <c r="E83" s="52"/>
      <c r="F83" s="52"/>
      <c r="G83" s="52"/>
      <c r="H83" s="52"/>
      <c r="I83" s="52"/>
      <c r="J83" s="52"/>
    </row>
    <row r="84" spans="1:10" x14ac:dyDescent="0.25">
      <c r="A84" s="53" t="s">
        <v>2</v>
      </c>
      <c r="B84" s="17" t="s">
        <v>3</v>
      </c>
      <c r="C84" s="18"/>
      <c r="D84" s="18"/>
      <c r="E84" s="18"/>
      <c r="F84" s="18" t="s">
        <v>19</v>
      </c>
      <c r="G84" s="18" t="s">
        <v>18</v>
      </c>
      <c r="H84" s="18"/>
      <c r="I84" s="18" t="s">
        <v>17</v>
      </c>
      <c r="J84" s="18" t="s">
        <v>10</v>
      </c>
    </row>
    <row r="85" spans="1:10" x14ac:dyDescent="0.25">
      <c r="A85" s="54"/>
      <c r="B85" s="17" t="s">
        <v>16</v>
      </c>
      <c r="C85" s="33" t="s">
        <v>6</v>
      </c>
      <c r="D85" s="33" t="s">
        <v>0</v>
      </c>
      <c r="E85" s="33" t="s">
        <v>7</v>
      </c>
      <c r="F85" s="33" t="s">
        <v>22</v>
      </c>
      <c r="G85" s="33" t="s">
        <v>30</v>
      </c>
      <c r="H85" s="33" t="s">
        <v>1</v>
      </c>
      <c r="I85" s="33" t="s">
        <v>20</v>
      </c>
      <c r="J85" s="33" t="s">
        <v>21</v>
      </c>
    </row>
    <row r="86" spans="1:10" x14ac:dyDescent="0.25">
      <c r="A86" s="45" t="s">
        <v>28</v>
      </c>
      <c r="B86" s="16">
        <f>+B75</f>
        <v>45716</v>
      </c>
      <c r="C86" s="19">
        <f>+C75+C35</f>
        <v>475708503.53999996</v>
      </c>
      <c r="D86" s="19">
        <f>+D75+D35</f>
        <v>415733938.15000004</v>
      </c>
      <c r="E86" s="11">
        <f t="shared" ref="E86:E87" si="16">+(C86-D86)/C86</f>
        <v>0.12607419237557724</v>
      </c>
      <c r="F86" s="19">
        <f t="shared" ref="F86:J87" si="17">+F75+F35</f>
        <v>16207378.799999999</v>
      </c>
      <c r="G86" s="19">
        <f t="shared" si="17"/>
        <v>1154609.0091749998</v>
      </c>
      <c r="H86" s="19">
        <f t="shared" si="17"/>
        <v>42334492.363924995</v>
      </c>
      <c r="I86" s="19">
        <f t="shared" si="17"/>
        <v>6350173.8545887489</v>
      </c>
      <c r="J86" s="19">
        <f t="shared" si="17"/>
        <v>46918.560000000012</v>
      </c>
    </row>
    <row r="87" spans="1:10" x14ac:dyDescent="0.25">
      <c r="A87" s="45"/>
      <c r="B87" s="16" t="str">
        <f>+B76</f>
        <v>FYTD</v>
      </c>
      <c r="C87" s="19">
        <f>+C76+C36</f>
        <v>4208324802.9700003</v>
      </c>
      <c r="D87" s="19">
        <f>+D76+D36</f>
        <v>3740244589.1800003</v>
      </c>
      <c r="E87" s="11">
        <f t="shared" si="16"/>
        <v>0.11122720695409612</v>
      </c>
      <c r="F87" s="19">
        <f t="shared" si="17"/>
        <v>50331310.559999995</v>
      </c>
      <c r="G87" s="19">
        <f t="shared" si="17"/>
        <v>10177898.891574999</v>
      </c>
      <c r="H87" s="19">
        <f t="shared" si="17"/>
        <v>407808603.89842474</v>
      </c>
      <c r="I87" s="19">
        <f t="shared" si="17"/>
        <v>61171290.59126997</v>
      </c>
      <c r="J87" s="19">
        <f t="shared" si="17"/>
        <v>483019.67</v>
      </c>
    </row>
    <row r="88" spans="1:10" x14ac:dyDescent="0.25">
      <c r="A88" s="46" t="s">
        <v>76</v>
      </c>
      <c r="B88" s="46"/>
      <c r="C88" s="46"/>
      <c r="D88" s="46"/>
      <c r="E88" s="46"/>
      <c r="F88" s="46"/>
      <c r="G88" s="46"/>
      <c r="H88" s="46"/>
      <c r="I88" s="46"/>
      <c r="J88" s="46"/>
    </row>
    <row r="89" spans="1:10" x14ac:dyDescent="0.25">
      <c r="A89" s="20"/>
      <c r="B89" s="20"/>
      <c r="C89" s="20"/>
      <c r="D89" s="20"/>
      <c r="E89" s="20"/>
      <c r="F89" s="20"/>
      <c r="G89" s="20"/>
      <c r="H89" s="20"/>
      <c r="I89" s="20"/>
      <c r="J89" s="20"/>
    </row>
    <row r="90" spans="1:10" x14ac:dyDescent="0.25">
      <c r="A90" s="55" t="s">
        <v>9</v>
      </c>
      <c r="B90" s="55"/>
      <c r="C90" s="55"/>
      <c r="D90" s="55"/>
      <c r="E90" s="55"/>
      <c r="F90" s="55"/>
      <c r="G90" s="55"/>
      <c r="H90" s="55"/>
      <c r="I90" s="55"/>
      <c r="J90" s="55"/>
    </row>
    <row r="91" spans="1:10" ht="29.25" customHeight="1" x14ac:dyDescent="0.25">
      <c r="A91" s="55" t="s">
        <v>11</v>
      </c>
      <c r="B91" s="55"/>
      <c r="C91" s="55"/>
      <c r="D91" s="55"/>
      <c r="E91" s="55"/>
      <c r="F91" s="55"/>
      <c r="G91" s="55"/>
      <c r="H91" s="55"/>
      <c r="I91" s="55"/>
      <c r="J91" s="55"/>
    </row>
    <row r="92" spans="1:10" x14ac:dyDescent="0.25">
      <c r="A92" s="56" t="s">
        <v>31</v>
      </c>
      <c r="B92" s="57"/>
      <c r="C92" s="57"/>
      <c r="D92" s="57"/>
      <c r="E92" s="57"/>
      <c r="F92" s="57"/>
      <c r="G92" s="57"/>
      <c r="H92" s="57"/>
      <c r="I92" s="57"/>
      <c r="J92" s="57"/>
    </row>
    <row r="93" spans="1:10" ht="29.25" customHeight="1" x14ac:dyDescent="0.25">
      <c r="A93" s="55" t="s">
        <v>32</v>
      </c>
      <c r="B93" s="55"/>
      <c r="C93" s="55"/>
      <c r="D93" s="55"/>
      <c r="E93" s="55"/>
      <c r="F93" s="55"/>
      <c r="G93" s="55"/>
      <c r="H93" s="55"/>
      <c r="I93" s="55"/>
      <c r="J93" s="55"/>
    </row>
    <row r="94" spans="1:10" x14ac:dyDescent="0.25">
      <c r="A94" s="55" t="s">
        <v>8</v>
      </c>
      <c r="B94" s="55"/>
      <c r="C94" s="55"/>
      <c r="D94" s="55"/>
      <c r="E94" s="55"/>
      <c r="F94" s="55"/>
      <c r="G94" s="55"/>
      <c r="H94" s="55"/>
      <c r="I94" s="55"/>
      <c r="J94" s="55"/>
    </row>
    <row r="95" spans="1:10" ht="30" customHeight="1" x14ac:dyDescent="0.25">
      <c r="A95" s="55" t="s">
        <v>56</v>
      </c>
      <c r="B95" s="55"/>
      <c r="C95" s="55"/>
      <c r="D95" s="55"/>
      <c r="E95" s="55"/>
      <c r="F95" s="55"/>
      <c r="G95" s="55"/>
      <c r="H95" s="55"/>
      <c r="I95" s="55"/>
      <c r="J95" s="55"/>
    </row>
    <row r="96" spans="1:10" x14ac:dyDescent="0.25">
      <c r="A96" s="58" t="s">
        <v>55</v>
      </c>
      <c r="B96" s="58"/>
      <c r="C96" s="58"/>
      <c r="D96" s="58"/>
      <c r="E96" s="58"/>
      <c r="F96" s="58"/>
      <c r="G96" s="58"/>
      <c r="H96" s="58"/>
      <c r="I96" s="58"/>
      <c r="J96" s="32"/>
    </row>
    <row r="97" spans="1:10" x14ac:dyDescent="0.25">
      <c r="A97" s="46" t="s">
        <v>29</v>
      </c>
      <c r="B97" s="46"/>
      <c r="C97" s="46"/>
      <c r="D97" s="46"/>
      <c r="E97" s="46"/>
      <c r="F97" s="46"/>
      <c r="G97" s="46"/>
      <c r="H97" s="46"/>
      <c r="I97" s="46"/>
      <c r="J97" s="46"/>
    </row>
    <row r="98" spans="1:10" x14ac:dyDescent="0.25">
      <c r="A98" s="20"/>
      <c r="B98" s="20"/>
      <c r="C98" s="20"/>
      <c r="D98" s="20"/>
      <c r="E98" s="20"/>
      <c r="F98" s="20"/>
      <c r="G98" s="20"/>
      <c r="H98" s="20"/>
      <c r="I98" s="20"/>
      <c r="J98" s="20"/>
    </row>
    <row r="99" spans="1:10" x14ac:dyDescent="0.25">
      <c r="A99" s="55"/>
      <c r="B99" s="55"/>
      <c r="C99" s="55"/>
      <c r="D99" s="55"/>
      <c r="E99" s="55"/>
      <c r="F99" s="55"/>
      <c r="G99" s="55"/>
      <c r="H99" s="55"/>
      <c r="I99" s="55"/>
      <c r="J99" s="55"/>
    </row>
    <row r="100" spans="1:10" x14ac:dyDescent="0.25">
      <c r="A100" s="46"/>
      <c r="B100" s="46"/>
      <c r="C100" s="46"/>
      <c r="D100" s="46"/>
      <c r="E100" s="46"/>
      <c r="F100" s="46"/>
      <c r="G100" s="46"/>
      <c r="H100" s="46"/>
      <c r="I100" s="46"/>
      <c r="J100" s="46"/>
    </row>
  </sheetData>
  <mergeCells count="53">
    <mergeCell ref="A46:A47"/>
    <mergeCell ref="A18:A19"/>
    <mergeCell ref="A20:A21"/>
    <mergeCell ref="A26:A27"/>
    <mergeCell ref="A24:A25"/>
    <mergeCell ref="A41:J41"/>
    <mergeCell ref="A43:J43"/>
    <mergeCell ref="A44:A45"/>
    <mergeCell ref="A22:A23"/>
    <mergeCell ref="A48:A49"/>
    <mergeCell ref="A1:J1"/>
    <mergeCell ref="A2:J2"/>
    <mergeCell ref="A3:J3"/>
    <mergeCell ref="A4:A5"/>
    <mergeCell ref="A6:A7"/>
    <mergeCell ref="A42:J42"/>
    <mergeCell ref="A8:A9"/>
    <mergeCell ref="A10:A11"/>
    <mergeCell ref="A30:A31"/>
    <mergeCell ref="A35:A36"/>
    <mergeCell ref="A32:A33"/>
    <mergeCell ref="A28:A29"/>
    <mergeCell ref="A12:A13"/>
    <mergeCell ref="A14:A15"/>
    <mergeCell ref="A16:A17"/>
    <mergeCell ref="A100:J100"/>
    <mergeCell ref="A52:A53"/>
    <mergeCell ref="A99:J99"/>
    <mergeCell ref="A97:J97"/>
    <mergeCell ref="A90:J90"/>
    <mergeCell ref="A91:J91"/>
    <mergeCell ref="A92:J92"/>
    <mergeCell ref="A93:J93"/>
    <mergeCell ref="A94:J94"/>
    <mergeCell ref="A72:A73"/>
    <mergeCell ref="A66:A67"/>
    <mergeCell ref="A96:I96"/>
    <mergeCell ref="A95:J95"/>
    <mergeCell ref="A50:A51"/>
    <mergeCell ref="A86:A87"/>
    <mergeCell ref="A88:J88"/>
    <mergeCell ref="A56:A57"/>
    <mergeCell ref="A60:A61"/>
    <mergeCell ref="A62:A63"/>
    <mergeCell ref="A68:A69"/>
    <mergeCell ref="A75:A76"/>
    <mergeCell ref="A82:J82"/>
    <mergeCell ref="A64:A65"/>
    <mergeCell ref="A70:A71"/>
    <mergeCell ref="A84:A85"/>
    <mergeCell ref="A83:J83"/>
    <mergeCell ref="A54:A55"/>
    <mergeCell ref="A58:A59"/>
  </mergeCells>
  <pageMargins left="0.4" right="0.35" top="0.44" bottom="0.38" header="0.3" footer="0.3"/>
  <pageSetup scale="84" fitToHeight="0" orientation="landscape" r:id="rId1"/>
  <headerFooter>
    <oddFooter>&amp;RPage &amp;P of &amp;N</oddFooter>
  </headerFooter>
  <rowBreaks count="2" manualBreakCount="2">
    <brk id="40" max="9" man="1"/>
    <brk id="8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1F18A-4898-4E68-957C-489C05B55949}">
  <dimension ref="A2:J36"/>
  <sheetViews>
    <sheetView workbookViewId="0">
      <selection activeCell="A25" sqref="A25"/>
    </sheetView>
  </sheetViews>
  <sheetFormatPr defaultRowHeight="15" x14ac:dyDescent="0.25"/>
  <cols>
    <col min="1" max="1" width="20.7109375" bestFit="1" customWidth="1"/>
    <col min="2" max="2" width="4.28515625" customWidth="1"/>
    <col min="3" max="3" width="13.42578125" customWidth="1"/>
    <col min="5" max="6" width="13.42578125" customWidth="1"/>
    <col min="8" max="8" width="6.7109375" customWidth="1"/>
    <col min="9" max="10" width="15.42578125" bestFit="1" customWidth="1"/>
  </cols>
  <sheetData>
    <row r="2" spans="1:10" ht="23.25" x14ac:dyDescent="0.25">
      <c r="A2" s="61" t="s">
        <v>59</v>
      </c>
      <c r="B2" s="61"/>
      <c r="C2" s="61"/>
      <c r="D2" s="61"/>
      <c r="E2" s="61"/>
      <c r="F2" s="61"/>
      <c r="G2" s="61"/>
      <c r="H2" s="61"/>
      <c r="I2" s="34"/>
    </row>
    <row r="3" spans="1:10" ht="23.25" x14ac:dyDescent="0.35">
      <c r="A3" s="62">
        <v>45716</v>
      </c>
      <c r="B3" s="62"/>
      <c r="C3" s="62"/>
      <c r="D3" s="62"/>
      <c r="E3" s="62"/>
      <c r="F3" s="62"/>
      <c r="G3" s="62"/>
      <c r="H3" s="62"/>
      <c r="I3" s="35"/>
      <c r="J3" s="35"/>
    </row>
    <row r="4" spans="1:10" ht="23.25" x14ac:dyDescent="0.35">
      <c r="A4" s="35"/>
      <c r="B4" s="35"/>
      <c r="C4" s="35"/>
      <c r="D4" s="35"/>
      <c r="E4" s="35"/>
      <c r="F4" s="35"/>
      <c r="G4" s="35"/>
      <c r="H4" s="35"/>
      <c r="I4" s="35"/>
    </row>
    <row r="5" spans="1:10" ht="30" x14ac:dyDescent="0.25">
      <c r="C5" s="36" t="s">
        <v>60</v>
      </c>
      <c r="D5" s="36" t="s">
        <v>61</v>
      </c>
      <c r="E5" s="36" t="s">
        <v>62</v>
      </c>
      <c r="F5" s="37" t="s">
        <v>63</v>
      </c>
      <c r="G5" s="37" t="s">
        <v>7</v>
      </c>
    </row>
    <row r="6" spans="1:10" x14ac:dyDescent="0.25">
      <c r="A6" s="1" t="s">
        <v>64</v>
      </c>
      <c r="C6" s="38">
        <v>4114455.03</v>
      </c>
      <c r="D6" s="2">
        <f>+IF(C6=0,"N/A",C6/C$18)</f>
        <v>8.6491096950803946E-3</v>
      </c>
      <c r="E6" s="38">
        <v>3662685.61</v>
      </c>
      <c r="F6" s="38">
        <f>+C6-E6</f>
        <v>451769.41999999993</v>
      </c>
      <c r="G6" s="2">
        <f>+IF(C6=0,"N/A",F6/C6)</f>
        <v>0.10980054872540433</v>
      </c>
    </row>
    <row r="7" spans="1:10" x14ac:dyDescent="0.25">
      <c r="A7" s="1" t="s">
        <v>65</v>
      </c>
      <c r="C7" s="38">
        <v>11508159.319999998</v>
      </c>
      <c r="D7" s="2">
        <f t="shared" ref="D7:D17" si="0">+IF(C7=0,"N/A",C7/C$18)</f>
        <v>2.4191619940282051E-2</v>
      </c>
      <c r="E7" s="38">
        <v>10704798.66</v>
      </c>
      <c r="F7" s="38">
        <f t="shared" ref="F7:F18" si="1">+C7-E7</f>
        <v>803360.65999999829</v>
      </c>
      <c r="G7" s="2">
        <f t="shared" ref="G7:G18" si="2">+IF(C7=0,"N/A",F7/C7)</f>
        <v>6.9807919551812259E-2</v>
      </c>
    </row>
    <row r="8" spans="1:10" x14ac:dyDescent="0.25">
      <c r="A8" s="1" t="s">
        <v>66</v>
      </c>
      <c r="C8" s="38">
        <v>276613.18000000005</v>
      </c>
      <c r="D8" s="2">
        <f t="shared" si="0"/>
        <v>5.8147621482814425E-4</v>
      </c>
      <c r="E8" s="38">
        <v>180684.23</v>
      </c>
      <c r="F8" s="38">
        <f t="shared" si="1"/>
        <v>95928.950000000041</v>
      </c>
      <c r="G8" s="2">
        <f t="shared" si="2"/>
        <v>0.34679818944274465</v>
      </c>
    </row>
    <row r="9" spans="1:10" x14ac:dyDescent="0.25">
      <c r="A9" s="1" t="s">
        <v>67</v>
      </c>
      <c r="C9" s="38">
        <v>53350455.540000007</v>
      </c>
      <c r="D9" s="2">
        <f t="shared" si="0"/>
        <v>0.11214946788419987</v>
      </c>
      <c r="E9" s="38">
        <v>50535489.690000005</v>
      </c>
      <c r="F9" s="38">
        <f t="shared" si="1"/>
        <v>2814965.8500000015</v>
      </c>
      <c r="G9" s="2">
        <f t="shared" si="2"/>
        <v>5.2763670366215605E-2</v>
      </c>
    </row>
    <row r="10" spans="1:10" x14ac:dyDescent="0.25">
      <c r="A10" s="1" t="s">
        <v>68</v>
      </c>
      <c r="C10" s="38">
        <v>10769.84</v>
      </c>
      <c r="D10" s="2">
        <f t="shared" si="0"/>
        <v>2.2639578481056976E-5</v>
      </c>
      <c r="E10" s="38">
        <v>26574.599999999995</v>
      </c>
      <c r="F10" s="38">
        <f t="shared" si="1"/>
        <v>-15804.759999999995</v>
      </c>
      <c r="G10" s="2">
        <f t="shared" si="2"/>
        <v>-1.4675018384674234</v>
      </c>
    </row>
    <row r="11" spans="1:10" x14ac:dyDescent="0.25">
      <c r="A11" s="1" t="s">
        <v>69</v>
      </c>
      <c r="C11" s="38">
        <v>966269.33999999985</v>
      </c>
      <c r="D11" s="2">
        <f t="shared" si="0"/>
        <v>2.0312214997408621E-3</v>
      </c>
      <c r="E11" s="38">
        <v>667425.62000000011</v>
      </c>
      <c r="F11" s="38">
        <f t="shared" si="1"/>
        <v>298843.71999999974</v>
      </c>
      <c r="G11" s="2">
        <f t="shared" si="2"/>
        <v>0.30927579674627759</v>
      </c>
    </row>
    <row r="12" spans="1:10" x14ac:dyDescent="0.25">
      <c r="A12" s="1" t="s">
        <v>70</v>
      </c>
      <c r="C12" s="38">
        <v>118776550.06</v>
      </c>
      <c r="D12" s="2">
        <f t="shared" si="0"/>
        <v>0.2496834703944128</v>
      </c>
      <c r="E12" s="38">
        <v>112110288.84</v>
      </c>
      <c r="F12" s="38">
        <f t="shared" si="1"/>
        <v>6666261.2199999988</v>
      </c>
      <c r="G12" s="2">
        <f t="shared" si="2"/>
        <v>5.6124388329451692E-2</v>
      </c>
    </row>
    <row r="13" spans="1:10" x14ac:dyDescent="0.25">
      <c r="A13" s="1" t="s">
        <v>71</v>
      </c>
      <c r="C13" s="38">
        <v>18509931.989999998</v>
      </c>
      <c r="D13" s="2">
        <f t="shared" si="0"/>
        <v>3.8910239889044976E-2</v>
      </c>
      <c r="E13" s="38">
        <v>19593281.370000001</v>
      </c>
      <c r="F13" s="38">
        <f t="shared" si="1"/>
        <v>-1083349.3800000027</v>
      </c>
      <c r="G13" s="2">
        <f t="shared" si="2"/>
        <v>-5.8528004348437523E-2</v>
      </c>
    </row>
    <row r="14" spans="1:10" x14ac:dyDescent="0.25">
      <c r="A14" s="1" t="s">
        <v>72</v>
      </c>
      <c r="C14" s="38">
        <v>18439016.650000002</v>
      </c>
      <c r="D14" s="2">
        <f t="shared" si="0"/>
        <v>3.8761166791817833E-2</v>
      </c>
      <c r="E14" s="38">
        <v>17300554.950000007</v>
      </c>
      <c r="F14" s="38">
        <f t="shared" si="1"/>
        <v>1138461.6999999955</v>
      </c>
      <c r="G14" s="2">
        <f t="shared" si="2"/>
        <v>6.1741996420399965E-2</v>
      </c>
    </row>
    <row r="15" spans="1:10" x14ac:dyDescent="0.25">
      <c r="A15" s="1" t="s">
        <v>73</v>
      </c>
      <c r="C15" s="38">
        <v>28066779.82</v>
      </c>
      <c r="D15" s="2">
        <f t="shared" si="0"/>
        <v>5.8999953986822111E-2</v>
      </c>
      <c r="E15" s="38">
        <v>25855134.250000004</v>
      </c>
      <c r="F15" s="38">
        <f t="shared" si="1"/>
        <v>2211645.5699999966</v>
      </c>
      <c r="G15" s="2">
        <f t="shared" si="2"/>
        <v>7.8799405709664219E-2</v>
      </c>
    </row>
    <row r="16" spans="1:10" x14ac:dyDescent="0.25">
      <c r="A16" s="1" t="s">
        <v>74</v>
      </c>
      <c r="C16" s="38">
        <v>174195214.35000005</v>
      </c>
      <c r="D16" s="2">
        <f t="shared" si="0"/>
        <v>0.36618057708390922</v>
      </c>
      <c r="E16" s="38">
        <v>130594910.92999998</v>
      </c>
      <c r="F16" s="38">
        <f t="shared" si="1"/>
        <v>43600303.420000076</v>
      </c>
      <c r="G16" s="2">
        <f t="shared" si="2"/>
        <v>0.25029564435907287</v>
      </c>
    </row>
    <row r="17" spans="1:8" x14ac:dyDescent="0.25">
      <c r="A17" s="1" t="s">
        <v>18</v>
      </c>
      <c r="C17" s="38">
        <v>47494288.41999992</v>
      </c>
      <c r="D17" s="2">
        <f t="shared" si="0"/>
        <v>9.9839057041380727E-2</v>
      </c>
      <c r="E17" s="38">
        <v>44502109.779996946</v>
      </c>
      <c r="F17" s="38">
        <f t="shared" si="1"/>
        <v>2992178.6400029734</v>
      </c>
      <c r="G17" s="2">
        <f t="shared" si="2"/>
        <v>6.3000809982510703E-2</v>
      </c>
    </row>
    <row r="18" spans="1:8" ht="15.75" thickBot="1" x14ac:dyDescent="0.3">
      <c r="A18" s="39" t="s">
        <v>52</v>
      </c>
      <c r="C18" s="40">
        <f>SUM(C6:C17)</f>
        <v>475708503.53999996</v>
      </c>
      <c r="D18" s="41">
        <f>SUM(D6:D17)</f>
        <v>1</v>
      </c>
      <c r="E18" s="40">
        <f>SUM(E6:E17)</f>
        <v>415733938.52999693</v>
      </c>
      <c r="F18" s="40">
        <f t="shared" si="1"/>
        <v>59974565.01000303</v>
      </c>
      <c r="G18" s="41">
        <f t="shared" si="2"/>
        <v>0.12607419157677527</v>
      </c>
    </row>
    <row r="19" spans="1:8" ht="15.75" thickTop="1" x14ac:dyDescent="0.25">
      <c r="A19" s="42"/>
      <c r="B19" s="42"/>
      <c r="C19" s="42"/>
      <c r="D19" s="43"/>
    </row>
    <row r="21" spans="1:8" ht="23.25" x14ac:dyDescent="0.35">
      <c r="A21" s="62" t="s">
        <v>75</v>
      </c>
      <c r="B21" s="62"/>
      <c r="C21" s="62"/>
      <c r="D21" s="62"/>
      <c r="E21" s="62"/>
      <c r="F21" s="62"/>
      <c r="G21" s="62"/>
      <c r="H21" s="62"/>
    </row>
    <row r="22" spans="1:8" ht="30" x14ac:dyDescent="0.25">
      <c r="C22" s="36" t="s">
        <v>60</v>
      </c>
      <c r="D22" s="36" t="s">
        <v>61</v>
      </c>
      <c r="E22" s="36" t="s">
        <v>62</v>
      </c>
      <c r="F22" s="37" t="s">
        <v>63</v>
      </c>
      <c r="G22" s="37" t="s">
        <v>7</v>
      </c>
    </row>
    <row r="23" spans="1:8" x14ac:dyDescent="0.25">
      <c r="A23" s="1" t="s">
        <v>64</v>
      </c>
      <c r="C23" s="38">
        <v>17104842.619999994</v>
      </c>
      <c r="D23" s="2">
        <f>+IF(C23=0,"N/A",C23/C$35)</f>
        <v>4.0645252971763983E-3</v>
      </c>
      <c r="E23" s="38">
        <v>15109938.800000001</v>
      </c>
      <c r="F23" s="38">
        <f>+C23-E23</f>
        <v>1994903.8199999928</v>
      </c>
      <c r="G23" s="2">
        <f>+IF(C23=0,"N/A",F23/C23)</f>
        <v>0.11662801373380853</v>
      </c>
    </row>
    <row r="24" spans="1:8" x14ac:dyDescent="0.25">
      <c r="A24" s="1" t="s">
        <v>65</v>
      </c>
      <c r="C24" s="38">
        <v>60496504.300000012</v>
      </c>
      <c r="D24" s="2">
        <f t="shared" ref="D24:D34" si="3">+IF(C24=0,"N/A",C24/C$35)</f>
        <v>1.4375436101971626E-2</v>
      </c>
      <c r="E24" s="38">
        <v>57339041.850000001</v>
      </c>
      <c r="F24" s="38">
        <f t="shared" ref="F24:F35" si="4">+C24-E24</f>
        <v>3157462.4500000104</v>
      </c>
      <c r="G24" s="2">
        <f t="shared" ref="G24:G35" si="5">+IF(C24=0,"N/A",F24/C24)</f>
        <v>5.2192477673458068E-2</v>
      </c>
    </row>
    <row r="25" spans="1:8" x14ac:dyDescent="0.25">
      <c r="A25" s="1" t="s">
        <v>66</v>
      </c>
      <c r="C25" s="38">
        <v>956187.8899999999</v>
      </c>
      <c r="D25" s="2">
        <f t="shared" si="3"/>
        <v>2.2721342453127608E-4</v>
      </c>
      <c r="E25" s="38">
        <v>824375.28</v>
      </c>
      <c r="F25" s="38">
        <f t="shared" si="4"/>
        <v>131812.60999999987</v>
      </c>
      <c r="G25" s="2">
        <f t="shared" si="5"/>
        <v>0.13785220601361087</v>
      </c>
    </row>
    <row r="26" spans="1:8" x14ac:dyDescent="0.25">
      <c r="A26" s="1" t="s">
        <v>67</v>
      </c>
      <c r="C26" s="38">
        <v>153306967.38</v>
      </c>
      <c r="D26" s="2">
        <f t="shared" si="3"/>
        <v>3.6429452231312442E-2</v>
      </c>
      <c r="E26" s="38">
        <v>145430085.5</v>
      </c>
      <c r="F26" s="38">
        <f t="shared" si="4"/>
        <v>7876881.8799999952</v>
      </c>
      <c r="G26" s="2">
        <f t="shared" si="5"/>
        <v>5.1379803635901757E-2</v>
      </c>
    </row>
    <row r="27" spans="1:8" x14ac:dyDescent="0.25">
      <c r="A27" s="1" t="s">
        <v>68</v>
      </c>
      <c r="C27" s="38">
        <v>148278703.16999999</v>
      </c>
      <c r="D27" s="2">
        <f t="shared" si="3"/>
        <v>3.5234614749526147E-2</v>
      </c>
      <c r="E27" s="38">
        <v>142251997.41999996</v>
      </c>
      <c r="F27" s="38">
        <f t="shared" si="4"/>
        <v>6026705.7500000298</v>
      </c>
      <c r="G27" s="2">
        <f t="shared" si="5"/>
        <v>4.0644446040848325E-2</v>
      </c>
    </row>
    <row r="28" spans="1:8" x14ac:dyDescent="0.25">
      <c r="A28" s="1" t="s">
        <v>69</v>
      </c>
      <c r="C28" s="38">
        <v>269190140.47999996</v>
      </c>
      <c r="D28" s="2">
        <f t="shared" si="3"/>
        <v>6.3966103637346922E-2</v>
      </c>
      <c r="E28" s="38">
        <v>250769175.29999995</v>
      </c>
      <c r="F28" s="38">
        <f t="shared" si="4"/>
        <v>18420965.180000007</v>
      </c>
      <c r="G28" s="2">
        <f t="shared" si="5"/>
        <v>6.84310545221051E-2</v>
      </c>
    </row>
    <row r="29" spans="1:8" x14ac:dyDescent="0.25">
      <c r="A29" s="1" t="s">
        <v>70</v>
      </c>
      <c r="C29" s="38">
        <v>621260281.08000004</v>
      </c>
      <c r="D29" s="2">
        <f t="shared" si="3"/>
        <v>0.14762650465009547</v>
      </c>
      <c r="E29" s="38">
        <v>587177449.69999993</v>
      </c>
      <c r="F29" s="38">
        <f t="shared" si="4"/>
        <v>34082831.380000114</v>
      </c>
      <c r="G29" s="2">
        <f t="shared" si="5"/>
        <v>5.4860792517993355E-2</v>
      </c>
    </row>
    <row r="30" spans="1:8" x14ac:dyDescent="0.25">
      <c r="A30" s="1" t="s">
        <v>71</v>
      </c>
      <c r="C30" s="38">
        <v>585041287.06999993</v>
      </c>
      <c r="D30" s="2">
        <f t="shared" si="3"/>
        <v>0.1390199935782078</v>
      </c>
      <c r="E30" s="38">
        <v>554775374.62</v>
      </c>
      <c r="F30" s="38">
        <f t="shared" si="4"/>
        <v>30265912.449999928</v>
      </c>
      <c r="G30" s="2">
        <f t="shared" si="5"/>
        <v>5.1732951364129323E-2</v>
      </c>
    </row>
    <row r="31" spans="1:8" x14ac:dyDescent="0.25">
      <c r="A31" s="1" t="s">
        <v>72</v>
      </c>
      <c r="C31" s="38">
        <v>141482249.58999997</v>
      </c>
      <c r="D31" s="2">
        <f t="shared" si="3"/>
        <v>3.361961260535587E-2</v>
      </c>
      <c r="E31" s="38">
        <v>133721081.19</v>
      </c>
      <c r="F31" s="38">
        <f t="shared" si="4"/>
        <v>7761168.3999999762</v>
      </c>
      <c r="G31" s="2">
        <f t="shared" si="5"/>
        <v>5.4856128047800982E-2</v>
      </c>
    </row>
    <row r="32" spans="1:8" x14ac:dyDescent="0.25">
      <c r="A32" s="1" t="s">
        <v>73</v>
      </c>
      <c r="C32" s="38">
        <v>259659418.19</v>
      </c>
      <c r="D32" s="2">
        <f t="shared" si="3"/>
        <v>6.1701372957932592E-2</v>
      </c>
      <c r="E32" s="38">
        <v>242321639.98999998</v>
      </c>
      <c r="F32" s="38">
        <f t="shared" si="4"/>
        <v>17337778.200000018</v>
      </c>
      <c r="G32" s="2">
        <f t="shared" si="5"/>
        <v>6.6771227944882341E-2</v>
      </c>
    </row>
    <row r="33" spans="1:7" x14ac:dyDescent="0.25">
      <c r="A33" s="1" t="s">
        <v>74</v>
      </c>
      <c r="C33" s="38">
        <v>1578875649.3099999</v>
      </c>
      <c r="D33" s="2">
        <f t="shared" si="3"/>
        <v>0.37517913261667352</v>
      </c>
      <c r="E33" s="38">
        <v>1261638337.7300003</v>
      </c>
      <c r="F33" s="38">
        <f t="shared" si="4"/>
        <v>317237311.57999969</v>
      </c>
      <c r="G33" s="2">
        <f t="shared" si="5"/>
        <v>0.20092609048637788</v>
      </c>
    </row>
    <row r="34" spans="1:7" x14ac:dyDescent="0.25">
      <c r="A34" s="1" t="s">
        <v>18</v>
      </c>
      <c r="C34" s="38">
        <v>372672571.78999954</v>
      </c>
      <c r="D34" s="2">
        <f t="shared" si="3"/>
        <v>8.8556038149869939E-2</v>
      </c>
      <c r="E34" s="38">
        <v>348886092.1298874</v>
      </c>
      <c r="F34" s="38">
        <f t="shared" si="4"/>
        <v>23786479.660112143</v>
      </c>
      <c r="G34" s="2">
        <f t="shared" si="5"/>
        <v>6.3826751579442204E-2</v>
      </c>
    </row>
    <row r="35" spans="1:7" ht="15.75" thickBot="1" x14ac:dyDescent="0.3">
      <c r="A35" s="39" t="s">
        <v>52</v>
      </c>
      <c r="C35" s="40">
        <f>SUM(C23:C34)</f>
        <v>4208324802.8699994</v>
      </c>
      <c r="D35" s="41">
        <f>SUM(D23:D34)</f>
        <v>0.99999999999999989</v>
      </c>
      <c r="E35" s="40">
        <f>SUM(E23:E34)</f>
        <v>3740244589.5098877</v>
      </c>
      <c r="F35" s="40">
        <f t="shared" si="4"/>
        <v>468080213.36011171</v>
      </c>
      <c r="G35" s="41">
        <f t="shared" si="5"/>
        <v>0.1112272068545873</v>
      </c>
    </row>
    <row r="36" spans="1:7" ht="15.75" thickTop="1" x14ac:dyDescent="0.25"/>
  </sheetData>
  <mergeCells count="3">
    <mergeCell ref="A2:H2"/>
    <mergeCell ref="A3:H3"/>
    <mergeCell ref="A21:H2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February 2205 SW Data</vt:lpstr>
      <vt:lpstr>Bets By Sport</vt:lpstr>
      <vt:lpstr>'Bets By Sport'!Print_Area</vt:lpstr>
      <vt:lpstr>'February 2205 SW Data'!Print_Area</vt:lpstr>
    </vt:vector>
  </TitlesOfParts>
  <Company>Maryland Lottery and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Nielsen</dc:creator>
  <cp:lastModifiedBy>Elkin, Seth</cp:lastModifiedBy>
  <cp:lastPrinted>2025-03-07T18:51:50Z</cp:lastPrinted>
  <dcterms:created xsi:type="dcterms:W3CDTF">2021-12-21T00:51:22Z</dcterms:created>
  <dcterms:modified xsi:type="dcterms:W3CDTF">2025-03-10T13:06:47Z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idSession">
    <vt:lpwstr>False</vt:lpwstr>
  </property>
</Properties>
</file>