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C21A69AC-02C4-4D6A-AF5F-77107EE3BFD9}" xr6:coauthVersionLast="36" xr6:coauthVersionMax="36" xr10:uidLastSave="{00000000-0000-0000-0000-000000000000}"/>
  <bookViews>
    <workbookView xWindow="0" yWindow="0" windowWidth="23040" windowHeight="9780" tabRatio="701" xr2:uid="{00000000-000D-0000-FFFF-FFFF00000000}"/>
  </bookViews>
  <sheets>
    <sheet name="August 2024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'August 2024 SW Data'!$A$1:$J$98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8" l="1"/>
  <c r="C35" i="18"/>
  <c r="F34" i="18"/>
  <c r="G34" i="18" s="1"/>
  <c r="D34" i="18"/>
  <c r="F33" i="18"/>
  <c r="G33" i="18" s="1"/>
  <c r="D33" i="18"/>
  <c r="F32" i="18"/>
  <c r="G32" i="18" s="1"/>
  <c r="D32" i="18"/>
  <c r="F31" i="18"/>
  <c r="G31" i="18" s="1"/>
  <c r="D31" i="18"/>
  <c r="F30" i="18"/>
  <c r="G30" i="18" s="1"/>
  <c r="D30" i="18"/>
  <c r="F29" i="18"/>
  <c r="G29" i="18" s="1"/>
  <c r="F28" i="18"/>
  <c r="G28" i="18" s="1"/>
  <c r="D28" i="18"/>
  <c r="F27" i="18"/>
  <c r="G27" i="18" s="1"/>
  <c r="D27" i="18"/>
  <c r="F26" i="18"/>
  <c r="G26" i="18" s="1"/>
  <c r="D26" i="18"/>
  <c r="F25" i="18"/>
  <c r="G25" i="18" s="1"/>
  <c r="D25" i="18"/>
  <c r="F24" i="18"/>
  <c r="G24" i="18" s="1"/>
  <c r="D24" i="18"/>
  <c r="F23" i="18"/>
  <c r="G23" i="18" s="1"/>
  <c r="E18" i="18"/>
  <c r="C18" i="18"/>
  <c r="D13" i="18" s="1"/>
  <c r="F17" i="18"/>
  <c r="G17" i="18" s="1"/>
  <c r="D17" i="18"/>
  <c r="F16" i="18"/>
  <c r="G16" i="18" s="1"/>
  <c r="D16" i="18"/>
  <c r="F15" i="18"/>
  <c r="G15" i="18" s="1"/>
  <c r="D15" i="18"/>
  <c r="F14" i="18"/>
  <c r="G14" i="18" s="1"/>
  <c r="D14" i="18"/>
  <c r="F13" i="18"/>
  <c r="G13" i="18" s="1"/>
  <c r="G12" i="18"/>
  <c r="F12" i="18"/>
  <c r="F11" i="18"/>
  <c r="G11" i="18" s="1"/>
  <c r="D11" i="18"/>
  <c r="F10" i="18"/>
  <c r="G10" i="18" s="1"/>
  <c r="D10" i="18"/>
  <c r="F9" i="18"/>
  <c r="G9" i="18" s="1"/>
  <c r="D9" i="18"/>
  <c r="F8" i="18"/>
  <c r="G8" i="18" s="1"/>
  <c r="D8" i="18"/>
  <c r="F7" i="18"/>
  <c r="G7" i="18" s="1"/>
  <c r="D7" i="18"/>
  <c r="G6" i="18"/>
  <c r="F6" i="18"/>
  <c r="D12" i="18" l="1"/>
  <c r="F18" i="18"/>
  <c r="D29" i="18"/>
  <c r="D6" i="18"/>
  <c r="D18" i="18" s="1"/>
  <c r="G18" i="18"/>
  <c r="F35" i="18"/>
  <c r="G35" i="18" s="1"/>
  <c r="D23" i="18"/>
  <c r="D35" i="18" s="1"/>
  <c r="B74" i="14"/>
  <c r="B85" i="14" s="1"/>
  <c r="B34" i="14"/>
  <c r="E7" i="14" l="1"/>
  <c r="E6" i="14" l="1"/>
  <c r="A81" i="14" l="1"/>
  <c r="A40" i="14"/>
  <c r="B33" i="14" l="1"/>
  <c r="B73" i="14" l="1"/>
  <c r="B84" i="14" s="1"/>
  <c r="E19" i="14" l="1"/>
  <c r="E17" i="14"/>
  <c r="E15" i="14"/>
  <c r="E16" i="14" l="1"/>
  <c r="E18" i="14"/>
  <c r="E14" i="14"/>
  <c r="E26" i="14"/>
  <c r="E25" i="14"/>
  <c r="E27" i="14"/>
  <c r="E24" i="14"/>
  <c r="E45" i="14" l="1"/>
  <c r="E30" i="14"/>
  <c r="E8" i="14"/>
  <c r="E22" i="14"/>
  <c r="E66" i="14"/>
  <c r="E20" i="14"/>
  <c r="E12" i="14"/>
  <c r="E48" i="14"/>
  <c r="E54" i="14"/>
  <c r="E50" i="14"/>
  <c r="E51" i="14"/>
  <c r="E61" i="14"/>
  <c r="E13" i="14"/>
  <c r="E49" i="14"/>
  <c r="E55" i="14"/>
  <c r="E44" i="14" l="1"/>
  <c r="E70" i="14"/>
  <c r="G74" i="14"/>
  <c r="J74" i="14"/>
  <c r="I74" i="14"/>
  <c r="D74" i="14"/>
  <c r="F74" i="14"/>
  <c r="C74" i="14"/>
  <c r="G73" i="14"/>
  <c r="D73" i="14"/>
  <c r="C73" i="14"/>
  <c r="J73" i="14"/>
  <c r="F73" i="14"/>
  <c r="I73" i="14"/>
  <c r="E71" i="14"/>
  <c r="E11" i="14"/>
  <c r="J33" i="14"/>
  <c r="J34" i="14"/>
  <c r="E52" i="14"/>
  <c r="I34" i="14"/>
  <c r="E10" i="14"/>
  <c r="C33" i="14"/>
  <c r="C34" i="14"/>
  <c r="I33" i="14"/>
  <c r="D33" i="14"/>
  <c r="D34" i="14"/>
  <c r="E57" i="14"/>
  <c r="G33" i="14"/>
  <c r="F33" i="14"/>
  <c r="G34" i="14"/>
  <c r="F34" i="14"/>
  <c r="E56" i="14"/>
  <c r="H33" i="14"/>
  <c r="E31" i="14"/>
  <c r="E9" i="14"/>
  <c r="E53" i="14"/>
  <c r="E64" i="14"/>
  <c r="E65" i="14"/>
  <c r="E68" i="14"/>
  <c r="E69" i="14"/>
  <c r="E62" i="14"/>
  <c r="E63" i="14"/>
  <c r="E23" i="14"/>
  <c r="E21" i="14"/>
  <c r="E60" i="14"/>
  <c r="E58" i="14"/>
  <c r="E59" i="14"/>
  <c r="E29" i="14"/>
  <c r="E47" i="14"/>
  <c r="E28" i="14"/>
  <c r="E67" i="14"/>
  <c r="E46" i="14"/>
  <c r="H74" i="14" l="1"/>
  <c r="H73" i="14"/>
  <c r="H84" i="14" s="1"/>
  <c r="J84" i="14"/>
  <c r="H34" i="14"/>
  <c r="I85" i="14"/>
  <c r="E33" i="14"/>
  <c r="D84" i="14"/>
  <c r="E34" i="14"/>
  <c r="J85" i="14"/>
  <c r="G84" i="14"/>
  <c r="F85" i="14"/>
  <c r="F84" i="14"/>
  <c r="D85" i="14"/>
  <c r="G85" i="14"/>
  <c r="E74" i="14"/>
  <c r="C85" i="14"/>
  <c r="I84" i="14"/>
  <c r="C84" i="14"/>
  <c r="E73" i="14"/>
  <c r="H85" i="14" l="1"/>
  <c r="E84" i="14"/>
  <c r="E85" i="14"/>
</calcChain>
</file>

<file path=xl/sharedStrings.xml><?xml version="1.0" encoding="utf-8"?>
<sst xmlns="http://schemas.openxmlformats.org/spreadsheetml/2006/main" count="156" uniqueCount="76">
  <si>
    <t>Prizes Paid</t>
  </si>
  <si>
    <t>Taxable Win</t>
  </si>
  <si>
    <t>Licensee</t>
  </si>
  <si>
    <t>Month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</si>
  <si>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</si>
  <si>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</si>
  <si>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</si>
  <si>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</si>
  <si>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</si>
  <si>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</si>
  <si>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</si>
  <si>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</si>
  <si>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</si>
  <si>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</si>
  <si>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</si>
  <si>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</si>
  <si>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</si>
  <si>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</si>
  <si>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</si>
  <si>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</si>
  <si>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</si>
  <si>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</si>
  <si>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</si>
  <si>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</si>
  <si>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</si>
  <si>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</si>
  <si>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</si>
  <si>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</si>
  <si>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</si>
  <si>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</si>
  <si>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</si>
  <si>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</si>
  <si>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</si>
  <si>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</si>
  <si>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</si>
  <si>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</si>
  <si>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</si>
  <si>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</si>
  <si>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</si>
  <si>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</si>
  <si>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</si>
  <si>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</si>
  <si>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</si>
  <si>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</si>
  <si>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</si>
  <si>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</si>
  <si>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</si>
  <si>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</si>
  <si>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</si>
  <si>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</si>
  <si>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</si>
  <si>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</si>
  <si>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Total Retail</t>
  </si>
  <si>
    <t>Total Mobile</t>
  </si>
  <si>
    <t>Total</t>
  </si>
  <si>
    <t>Veterans Services</t>
  </si>
  <si>
    <t>Bally's</t>
  </si>
  <si>
    <r>
      <t>- Promotional Play</t>
    </r>
    <r>
      <rPr>
        <sz val="11"/>
        <color theme="1"/>
        <rFont val="Calibri"/>
        <family val="2"/>
        <scheme val="minor"/>
      </rPr>
      <t xml:space="preserve"> is the deductible amount of complimentary play provided to customers by sports wagering operators. </t>
    </r>
  </si>
  <si>
    <t>Maryland Lottery and Gaming - Sports Wagering - Bet Type</t>
  </si>
  <si>
    <t>Total Wagered</t>
  </si>
  <si>
    <t>% of Total</t>
  </si>
  <si>
    <t>Total Payouts</t>
  </si>
  <si>
    <t>Hold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</si>
  <si>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</si>
  <si>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</si>
  <si>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</si>
  <si>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</si>
  <si>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</si>
  <si>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</si>
  <si>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</si>
  <si>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</si>
  <si>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</si>
  <si>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</si>
  <si>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</si>
  <si>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Fiscal Year 2025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</si>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</sst>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" fontId="1" fillId="0" borderId="2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8"/>
  <sheetViews>
    <sheetView tabSelected="1" zoomScaleNormal="100" workbookViewId="0">
      <pane ySplit="2" topLeftCell="A3" activePane="bottomLeft" state="frozen"/>
      <selection pane="bottomLeft" activeCell="A3" sqref="A3:J3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57031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L1" s="7"/>
      <c r="M1" s="7"/>
      <c r="N1" s="7"/>
      <c r="O1" s="7"/>
      <c r="P1" s="7"/>
      <c r="Q1" s="30"/>
    </row>
    <row r="2" spans="1:39" ht="23.25" x14ac:dyDescent="0.35">
      <c r="A2" s="45">
        <v>45534</v>
      </c>
      <c r="B2" s="45"/>
      <c r="C2" s="45"/>
      <c r="D2" s="45"/>
      <c r="E2" s="45"/>
      <c r="F2" s="45"/>
      <c r="G2" s="45"/>
      <c r="H2" s="45"/>
      <c r="I2" s="45"/>
      <c r="J2" s="45"/>
      <c r="L2" s="8"/>
      <c r="M2" s="8"/>
      <c r="N2" s="8"/>
      <c r="O2" s="8"/>
      <c r="P2" s="8"/>
      <c r="Q2" s="29"/>
    </row>
    <row r="3" spans="1:39" ht="23.25" x14ac:dyDescent="0.3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</row>
    <row r="4" spans="1:39" x14ac:dyDescent="0.25">
      <c r="A4" s="46" t="s">
        <v>2</v>
      </c>
      <c r="B4" s="17" t="s">
        <v>3</v>
      </c>
      <c r="C4" s="18"/>
      <c r="D4" s="18"/>
      <c r="E4" s="18"/>
      <c r="F4" s="18" t="s">
        <v>20</v>
      </c>
      <c r="G4" s="18" t="s">
        <v>19</v>
      </c>
      <c r="H4" s="18"/>
      <c r="I4" s="18" t="s">
        <v>18</v>
      </c>
      <c r="J4" s="18" t="s">
        <v>10</v>
      </c>
    </row>
    <row r="5" spans="1:39" ht="15" customHeight="1" x14ac:dyDescent="0.25">
      <c r="A5" s="47"/>
      <c r="B5" s="17" t="s">
        <v>17</v>
      </c>
      <c r="C5" s="31" t="s">
        <v>6</v>
      </c>
      <c r="D5" s="31" t="s">
        <v>0</v>
      </c>
      <c r="E5" s="31" t="s">
        <v>7</v>
      </c>
      <c r="F5" s="31" t="s">
        <v>23</v>
      </c>
      <c r="G5" s="31" t="s">
        <v>32</v>
      </c>
      <c r="H5" s="31" t="s">
        <v>1</v>
      </c>
      <c r="I5" s="31" t="s">
        <v>21</v>
      </c>
      <c r="J5" s="31" t="s">
        <v>22</v>
      </c>
    </row>
    <row r="6" spans="1:39" x14ac:dyDescent="0.25">
      <c r="A6" s="42" t="s">
        <v>13</v>
      </c>
      <c r="B6" s="21">
        <v>45519</v>
      </c>
      <c r="C6" s="22">
        <v>724845.31</v>
      </c>
      <c r="D6" s="22">
        <v>645137.28</v>
      </c>
      <c r="E6" s="23">
        <f t="shared" ref="E6:E29" si="0">IF(C6=0,"N/A",+(C6-D6)/C6)</f>
        <v>0.10996557320623351</v>
      </c>
      <c r="F6" s="22">
        <v>0</v>
      </c>
      <c r="G6" s="22">
        <v>1811.233275</v>
      </c>
      <c r="H6" s="22">
        <v>48027.47672500003</v>
      </c>
      <c r="I6" s="22">
        <v>7204.121508750005</v>
      </c>
      <c r="J6" s="22">
        <v>1583.75</v>
      </c>
    </row>
    <row r="7" spans="1:39" x14ac:dyDescent="0.25">
      <c r="A7" s="42"/>
      <c r="B7" s="24" t="s">
        <v>17</v>
      </c>
      <c r="C7" s="22">
        <v>1385523.94</v>
      </c>
      <c r="D7" s="22">
        <v>1320374.83</v>
      </c>
      <c r="E7" s="23">
        <f t="shared" si="0"/>
        <v>4.702128062832308E-2</v>
      </c>
      <c r="F7" s="22">
        <v>0</v>
      </c>
      <c r="G7" s="22">
        <v>3462.92985</v>
      </c>
      <c r="H7" s="22">
        <v>48027.480149999872</v>
      </c>
      <c r="I7" s="22">
        <v>7204.1220224999988</v>
      </c>
      <c r="J7" s="22">
        <v>1965.3600000000001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3" t="s">
        <v>49</v>
      </c>
      <c r="B8" s="25">
        <v>45519</v>
      </c>
      <c r="C8" s="26">
        <v>116465.67</v>
      </c>
      <c r="D8" s="26">
        <v>88834.91</v>
      </c>
      <c r="E8" s="27">
        <f t="shared" ref="E8:E9" si="1">IF(C8=0,"N/A",+(C8-D8)/C8)</f>
        <v>0.2372438161391249</v>
      </c>
      <c r="F8" s="26">
        <v>0</v>
      </c>
      <c r="G8" s="26">
        <v>291.164175</v>
      </c>
      <c r="H8" s="26">
        <v>27339.595824999993</v>
      </c>
      <c r="I8" s="26">
        <v>4100.9393737499986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3"/>
      <c r="B9" s="28" t="s">
        <v>17</v>
      </c>
      <c r="C9" s="26">
        <v>271623.13</v>
      </c>
      <c r="D9" s="26">
        <v>208208.47</v>
      </c>
      <c r="E9" s="27">
        <f t="shared" si="1"/>
        <v>0.23346561097355739</v>
      </c>
      <c r="F9" s="26">
        <v>0</v>
      </c>
      <c r="G9" s="26">
        <v>679.05782499999998</v>
      </c>
      <c r="H9" s="26">
        <v>62735.602175</v>
      </c>
      <c r="I9" s="26">
        <v>9410.3403262499978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2" t="s">
        <v>51</v>
      </c>
      <c r="B10" s="21">
        <v>45519</v>
      </c>
      <c r="C10" s="22">
        <v>188492.92</v>
      </c>
      <c r="D10" s="22">
        <v>170942.93</v>
      </c>
      <c r="E10" s="23">
        <f t="shared" ref="E10:E11" si="2">IF(C10=0,"N/A",+(C10-D10)/C10)</f>
        <v>9.3106892290702584E-2</v>
      </c>
      <c r="F10" s="22">
        <v>0</v>
      </c>
      <c r="G10" s="22">
        <v>471.23230000000007</v>
      </c>
      <c r="H10" s="22">
        <v>17078.75770000002</v>
      </c>
      <c r="I10" s="22">
        <v>2561.8136550000031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2"/>
      <c r="B11" s="24" t="s">
        <v>17</v>
      </c>
      <c r="C11" s="22">
        <v>342389.13</v>
      </c>
      <c r="D11" s="22">
        <v>290863.73</v>
      </c>
      <c r="E11" s="23">
        <f t="shared" si="2"/>
        <v>0.1504878382091161</v>
      </c>
      <c r="F11" s="22">
        <v>0</v>
      </c>
      <c r="G11" s="22">
        <v>855.97282500000006</v>
      </c>
      <c r="H11" s="22">
        <v>50669.427175000026</v>
      </c>
      <c r="I11" s="22">
        <v>7600.414076250001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3" t="s">
        <v>24</v>
      </c>
      <c r="B12" s="25">
        <v>45519</v>
      </c>
      <c r="C12" s="26">
        <v>96990.04</v>
      </c>
      <c r="D12" s="26">
        <v>77355.06</v>
      </c>
      <c r="E12" s="27">
        <f t="shared" si="0"/>
        <v>0.20244326118434425</v>
      </c>
      <c r="F12" s="26">
        <v>0</v>
      </c>
      <c r="G12" s="26">
        <v>242.4751</v>
      </c>
      <c r="H12" s="26">
        <v>19392.504899999996</v>
      </c>
      <c r="I12" s="26">
        <v>2908.8757349999992</v>
      </c>
      <c r="J12" s="26">
        <v>205.81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3"/>
      <c r="B13" s="28" t="s">
        <v>17</v>
      </c>
      <c r="C13" s="26">
        <v>194148.3</v>
      </c>
      <c r="D13" s="26">
        <v>168536.53</v>
      </c>
      <c r="E13" s="27">
        <f t="shared" si="0"/>
        <v>0.1319185900674896</v>
      </c>
      <c r="F13" s="26">
        <v>0</v>
      </c>
      <c r="G13" s="26">
        <v>485.37074999999999</v>
      </c>
      <c r="H13" s="26">
        <v>19392.509249999992</v>
      </c>
      <c r="I13" s="26">
        <v>2908.8763874999981</v>
      </c>
      <c r="J13" s="26">
        <v>1129.79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2" t="s">
        <v>36</v>
      </c>
      <c r="B14" s="21">
        <v>45519</v>
      </c>
      <c r="C14" s="22">
        <v>659649.62</v>
      </c>
      <c r="D14" s="22">
        <v>580649.98</v>
      </c>
      <c r="E14" s="23">
        <f t="shared" si="0"/>
        <v>0.11976000228727489</v>
      </c>
      <c r="F14" s="22">
        <v>0</v>
      </c>
      <c r="G14" s="22">
        <v>1649.1240500000001</v>
      </c>
      <c r="H14" s="22">
        <v>77350.515950000015</v>
      </c>
      <c r="I14" s="22">
        <v>11602.577392500001</v>
      </c>
      <c r="J14" s="22">
        <v>4052.95</v>
      </c>
    </row>
    <row r="15" spans="1:39" x14ac:dyDescent="0.25">
      <c r="A15" s="42"/>
      <c r="B15" s="24" t="s">
        <v>17</v>
      </c>
      <c r="C15" s="22">
        <v>1168404.75</v>
      </c>
      <c r="D15" s="22">
        <v>1020501.87</v>
      </c>
      <c r="E15" s="23">
        <f t="shared" si="0"/>
        <v>0.12658531215317295</v>
      </c>
      <c r="F15" s="22">
        <v>0</v>
      </c>
      <c r="G15" s="22">
        <v>2921.0118750000001</v>
      </c>
      <c r="H15" s="22">
        <v>144981.86812500001</v>
      </c>
      <c r="I15" s="22">
        <v>21747.280218749998</v>
      </c>
      <c r="J15" s="22">
        <v>10582.96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3" t="s">
        <v>37</v>
      </c>
      <c r="B16" s="25">
        <v>45519</v>
      </c>
      <c r="C16" s="26">
        <v>748659.85</v>
      </c>
      <c r="D16" s="26">
        <v>523301.9</v>
      </c>
      <c r="E16" s="27">
        <f t="shared" si="0"/>
        <v>0.30101514058754447</v>
      </c>
      <c r="F16" s="26">
        <v>0</v>
      </c>
      <c r="G16" s="26">
        <v>1867.0896250000001</v>
      </c>
      <c r="H16" s="26">
        <v>223490.86037499996</v>
      </c>
      <c r="I16" s="26">
        <v>33523.629056249993</v>
      </c>
      <c r="J16" s="26">
        <v>5740.29</v>
      </c>
    </row>
    <row r="17" spans="1:39" x14ac:dyDescent="0.25">
      <c r="A17" s="43"/>
      <c r="B17" s="28" t="s">
        <v>17</v>
      </c>
      <c r="C17" s="26">
        <v>1521938.37</v>
      </c>
      <c r="D17" s="26">
        <v>1214837.25</v>
      </c>
      <c r="E17" s="27">
        <f t="shared" si="0"/>
        <v>0.20178288822562512</v>
      </c>
      <c r="F17" s="26">
        <v>0</v>
      </c>
      <c r="G17" s="26">
        <v>3508.6059249999998</v>
      </c>
      <c r="H17" s="26">
        <v>303592.51407500013</v>
      </c>
      <c r="I17" s="26">
        <v>45538.877111249996</v>
      </c>
      <c r="J17" s="26">
        <v>19200.05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2" t="s">
        <v>38</v>
      </c>
      <c r="B18" s="21">
        <v>45519</v>
      </c>
      <c r="C18" s="22">
        <v>2433923.75</v>
      </c>
      <c r="D18" s="22">
        <v>2199220</v>
      </c>
      <c r="E18" s="23">
        <f t="shared" si="0"/>
        <v>9.6430198357693009E-2</v>
      </c>
      <c r="F18" s="22">
        <v>1100</v>
      </c>
      <c r="G18" s="22">
        <v>6081.3093749999998</v>
      </c>
      <c r="H18" s="22">
        <v>227522.44062499999</v>
      </c>
      <c r="I18" s="22">
        <v>34128.366093749995</v>
      </c>
      <c r="J18" s="22">
        <v>16840.5</v>
      </c>
    </row>
    <row r="19" spans="1:39" x14ac:dyDescent="0.25">
      <c r="A19" s="42"/>
      <c r="B19" s="24" t="s">
        <v>17</v>
      </c>
      <c r="C19" s="22">
        <v>4315985.5</v>
      </c>
      <c r="D19" s="22">
        <v>3846116</v>
      </c>
      <c r="E19" s="23">
        <f t="shared" si="0"/>
        <v>0.10886725638906804</v>
      </c>
      <c r="F19" s="22">
        <v>2300</v>
      </c>
      <c r="G19" s="22">
        <v>10579.91375</v>
      </c>
      <c r="H19" s="22">
        <v>456989.58624999999</v>
      </c>
      <c r="I19" s="22">
        <v>68548.437937499984</v>
      </c>
      <c r="J19" s="22">
        <v>43969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3" t="s">
        <v>25</v>
      </c>
      <c r="B20" s="25">
        <v>45519</v>
      </c>
      <c r="C20" s="26">
        <v>0</v>
      </c>
      <c r="D20" s="26">
        <v>5879.89</v>
      </c>
      <c r="E20" s="27" t="str">
        <f t="shared" si="0"/>
        <v>N/A</v>
      </c>
      <c r="F20" s="26">
        <v>0</v>
      </c>
      <c r="G20" s="26">
        <v>0</v>
      </c>
      <c r="H20" s="26">
        <v>0</v>
      </c>
      <c r="I20" s="26">
        <v>0</v>
      </c>
      <c r="J20" s="26">
        <v>5889.89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3"/>
      <c r="B21" s="28" t="s">
        <v>17</v>
      </c>
      <c r="C21" s="26">
        <v>0</v>
      </c>
      <c r="D21" s="26">
        <v>6155.6</v>
      </c>
      <c r="E21" s="27" t="str">
        <f t="shared" si="0"/>
        <v>N/A</v>
      </c>
      <c r="F21" s="26">
        <v>0</v>
      </c>
      <c r="G21" s="26">
        <v>0</v>
      </c>
      <c r="H21" s="26">
        <v>0</v>
      </c>
      <c r="I21" s="26">
        <v>0</v>
      </c>
      <c r="J21" s="26">
        <v>6184.6500000000005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2" t="s">
        <v>35</v>
      </c>
      <c r="B22" s="21">
        <v>45519</v>
      </c>
      <c r="C22" s="22">
        <v>251874.75</v>
      </c>
      <c r="D22" s="22">
        <v>230614.32</v>
      </c>
      <c r="E22" s="23">
        <f t="shared" ref="E22:E23" si="3">IF(C22=0,"N/A",+(C22-D22)/C22)</f>
        <v>8.4408738867234587E-2</v>
      </c>
      <c r="F22" s="22">
        <v>0</v>
      </c>
      <c r="G22" s="22">
        <v>629.18687499999999</v>
      </c>
      <c r="H22" s="22">
        <v>20631.243124999994</v>
      </c>
      <c r="I22" s="22">
        <v>3094.6864687499988</v>
      </c>
      <c r="J22" s="22">
        <v>451.99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2"/>
      <c r="B23" s="24" t="s">
        <v>17</v>
      </c>
      <c r="C23" s="22">
        <v>480638.88</v>
      </c>
      <c r="D23" s="22">
        <v>440007.23</v>
      </c>
      <c r="E23" s="23">
        <f t="shared" si="3"/>
        <v>8.4536752415867861E-2</v>
      </c>
      <c r="F23" s="22">
        <v>0</v>
      </c>
      <c r="G23" s="22">
        <v>1200.6272000000001</v>
      </c>
      <c r="H23" s="22">
        <v>39431.022800000021</v>
      </c>
      <c r="I23" s="22">
        <v>5914.6534199999987</v>
      </c>
      <c r="J23" s="22">
        <v>2816.7799999999997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3" t="s">
        <v>15</v>
      </c>
      <c r="B24" s="25">
        <v>45519</v>
      </c>
      <c r="C24" s="26">
        <v>2447841.0499999998</v>
      </c>
      <c r="D24" s="26">
        <v>2028009.6</v>
      </c>
      <c r="E24" s="27">
        <f t="shared" si="0"/>
        <v>0.17151091162557297</v>
      </c>
      <c r="F24" s="26">
        <v>0</v>
      </c>
      <c r="G24" s="26">
        <v>6119.6026249999995</v>
      </c>
      <c r="H24" s="26">
        <v>413711.84737499972</v>
      </c>
      <c r="I24" s="26">
        <v>62056.777106249952</v>
      </c>
      <c r="J24" s="26">
        <v>37189.1</v>
      </c>
    </row>
    <row r="25" spans="1:39" x14ac:dyDescent="0.25">
      <c r="A25" s="43"/>
      <c r="B25" s="28" t="s">
        <v>17</v>
      </c>
      <c r="C25" s="26">
        <v>5336838.25</v>
      </c>
      <c r="D25" s="26">
        <v>4253197.1500000004</v>
      </c>
      <c r="E25" s="27">
        <f t="shared" si="0"/>
        <v>0.20304926798184292</v>
      </c>
      <c r="F25" s="26">
        <v>0</v>
      </c>
      <c r="G25" s="26">
        <v>13342.095625</v>
      </c>
      <c r="H25" s="26">
        <v>814350.6943749995</v>
      </c>
      <c r="I25" s="26">
        <v>122152.60415625</v>
      </c>
      <c r="J25" s="26">
        <v>63346.35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2" t="s">
        <v>5</v>
      </c>
      <c r="B26" s="21">
        <v>45519</v>
      </c>
      <c r="C26" s="22">
        <v>874949.13</v>
      </c>
      <c r="D26" s="22">
        <v>916468.04</v>
      </c>
      <c r="E26" s="23">
        <f t="shared" si="0"/>
        <v>-4.7452941635589753E-2</v>
      </c>
      <c r="F26" s="22">
        <v>0</v>
      </c>
      <c r="G26" s="22">
        <v>2187.3728249999999</v>
      </c>
      <c r="H26" s="22">
        <v>0</v>
      </c>
      <c r="I26" s="22">
        <v>0</v>
      </c>
      <c r="J26" s="22">
        <v>5476.32</v>
      </c>
    </row>
    <row r="27" spans="1:39" x14ac:dyDescent="0.25">
      <c r="A27" s="42"/>
      <c r="B27" s="24" t="s">
        <v>17</v>
      </c>
      <c r="C27" s="22">
        <v>1547873.4</v>
      </c>
      <c r="D27" s="22">
        <v>1476711.57</v>
      </c>
      <c r="E27" s="23">
        <f t="shared" si="0"/>
        <v>4.5973934302378894E-2</v>
      </c>
      <c r="F27" s="22">
        <v>0</v>
      </c>
      <c r="G27" s="22">
        <v>3869.6835000000001</v>
      </c>
      <c r="H27" s="22">
        <v>110998.42649999984</v>
      </c>
      <c r="I27" s="22">
        <v>16649.764398749998</v>
      </c>
      <c r="J27" s="22">
        <v>12650.15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3" t="s">
        <v>14</v>
      </c>
      <c r="B28" s="25">
        <v>45519</v>
      </c>
      <c r="C28" s="26">
        <v>236088.6</v>
      </c>
      <c r="D28" s="26">
        <v>196724.23</v>
      </c>
      <c r="E28" s="27">
        <f t="shared" si="0"/>
        <v>0.16673558147237941</v>
      </c>
      <c r="F28" s="26">
        <v>0</v>
      </c>
      <c r="G28" s="26">
        <v>590.22149999999999</v>
      </c>
      <c r="H28" s="26">
        <v>38774.148499999996</v>
      </c>
      <c r="I28" s="26">
        <v>5816.1222749999988</v>
      </c>
      <c r="J28" s="26">
        <v>300</v>
      </c>
    </row>
    <row r="29" spans="1:39" x14ac:dyDescent="0.25">
      <c r="A29" s="43"/>
      <c r="B29" s="28" t="s">
        <v>17</v>
      </c>
      <c r="C29" s="26">
        <v>476572.72</v>
      </c>
      <c r="D29" s="26">
        <v>415873.54000000004</v>
      </c>
      <c r="E29" s="27">
        <f t="shared" si="0"/>
        <v>0.12736603975149888</v>
      </c>
      <c r="F29" s="26">
        <v>0</v>
      </c>
      <c r="G29" s="26">
        <v>1191.4317999999998</v>
      </c>
      <c r="H29" s="26">
        <v>59507.748199999936</v>
      </c>
      <c r="I29" s="26">
        <v>8926.1622299999981</v>
      </c>
      <c r="J29" s="26">
        <v>775.2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2" t="s">
        <v>50</v>
      </c>
      <c r="B30" s="21">
        <v>45519</v>
      </c>
      <c r="C30" s="22">
        <v>200960.5</v>
      </c>
      <c r="D30" s="22">
        <v>136807.25</v>
      </c>
      <c r="E30" s="23">
        <f t="shared" ref="E30:E31" si="4">IF(C30=0,"N/A",+(C30-D30)/C30)</f>
        <v>0.31923313287934696</v>
      </c>
      <c r="F30" s="22">
        <v>0</v>
      </c>
      <c r="G30" s="22">
        <v>501.90125</v>
      </c>
      <c r="H30" s="22">
        <v>63651.348749999997</v>
      </c>
      <c r="I30" s="22">
        <v>9547.7023124999996</v>
      </c>
      <c r="J30" s="22">
        <v>1009.25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2"/>
      <c r="B31" s="24" t="s">
        <v>17</v>
      </c>
      <c r="C31" s="22">
        <v>307794.75</v>
      </c>
      <c r="D31" s="22">
        <v>236241</v>
      </c>
      <c r="E31" s="23">
        <f t="shared" si="4"/>
        <v>0.23247228875736184</v>
      </c>
      <c r="F31" s="22">
        <v>0</v>
      </c>
      <c r="G31" s="22">
        <v>748.98687500000005</v>
      </c>
      <c r="H31" s="22">
        <v>70804.763124999998</v>
      </c>
      <c r="I31" s="22">
        <v>10620.71446875</v>
      </c>
      <c r="J31" s="22">
        <v>5074.5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8" t="s">
        <v>52</v>
      </c>
      <c r="B33" s="16">
        <f>+B24</f>
        <v>45519</v>
      </c>
      <c r="C33" s="19">
        <f>+C24+C18+C16+C26+C14+C6+C28+C12+C20+C22+C8+C30+C10</f>
        <v>8980741.1899999976</v>
      </c>
      <c r="D33" s="19">
        <f>+D24+D18+D16+D26+D14+D6+D28+D12+D20+D22+D8+D30+D10</f>
        <v>7799945.3899999997</v>
      </c>
      <c r="E33" s="11">
        <f t="shared" ref="E33" si="5">+(C33-D33)/C33</f>
        <v>0.13148088504262956</v>
      </c>
      <c r="F33" s="19">
        <f t="shared" ref="F33:J34" si="6">+F24+F18+F16+F26+F14+F6+F28+F12+F20+F22+F8+F30+F10</f>
        <v>1100</v>
      </c>
      <c r="G33" s="19">
        <f t="shared" si="6"/>
        <v>22441.912974999999</v>
      </c>
      <c r="H33" s="19">
        <f t="shared" si="6"/>
        <v>1176970.7398499995</v>
      </c>
      <c r="I33" s="19">
        <f t="shared" si="6"/>
        <v>176545.61097750001</v>
      </c>
      <c r="J33" s="19">
        <f t="shared" si="6"/>
        <v>78739.850000000006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8"/>
      <c r="B34" s="17" t="str">
        <f>+B29</f>
        <v>FYTD</v>
      </c>
      <c r="C34" s="19">
        <f>+C25+C19+C17+C27+C15+C7+C29+C13+C21+C23+C9+C31+C11</f>
        <v>17349731.120000001</v>
      </c>
      <c r="D34" s="19">
        <f>+D25+D19+D17+D27+D15+D7+D29+D13+D21+D23+D9+D31+D11</f>
        <v>14897624.770000001</v>
      </c>
      <c r="E34" s="11">
        <f t="shared" ref="E34" si="7">+(C34-D34)/C34</f>
        <v>0.14133396840792076</v>
      </c>
      <c r="F34" s="19">
        <f t="shared" si="6"/>
        <v>2300</v>
      </c>
      <c r="G34" s="19">
        <f t="shared" si="6"/>
        <v>42845.687800000007</v>
      </c>
      <c r="H34" s="19">
        <f t="shared" si="6"/>
        <v>2181481.6421999987</v>
      </c>
      <c r="I34" s="19">
        <f t="shared" si="6"/>
        <v>327222.2467537499</v>
      </c>
      <c r="J34" s="19">
        <f t="shared" si="6"/>
        <v>167694.79</v>
      </c>
    </row>
    <row r="35" spans="1:39" x14ac:dyDescent="0.25">
      <c r="A35" s="4" t="s">
        <v>75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39" ht="23.25" x14ac:dyDescent="0.35">
      <c r="A40" s="45">
        <f>+A2</f>
        <v>45534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39" ht="23.25" x14ac:dyDescent="0.35">
      <c r="A41" s="45" t="s">
        <v>28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39" x14ac:dyDescent="0.25">
      <c r="A42" s="46" t="s">
        <v>2</v>
      </c>
      <c r="B42" s="17" t="s">
        <v>3</v>
      </c>
      <c r="C42" s="18"/>
      <c r="D42" s="18"/>
      <c r="E42" s="18"/>
      <c r="F42" s="18" t="s">
        <v>20</v>
      </c>
      <c r="G42" s="18" t="s">
        <v>19</v>
      </c>
      <c r="H42" s="18"/>
      <c r="I42" s="18" t="s">
        <v>18</v>
      </c>
      <c r="J42" s="18" t="s">
        <v>10</v>
      </c>
    </row>
    <row r="43" spans="1:39" x14ac:dyDescent="0.25">
      <c r="A43" s="47"/>
      <c r="B43" s="17" t="s">
        <v>17</v>
      </c>
      <c r="C43" s="31" t="s">
        <v>6</v>
      </c>
      <c r="D43" s="31" t="s">
        <v>0</v>
      </c>
      <c r="E43" s="31" t="s">
        <v>7</v>
      </c>
      <c r="F43" s="31" t="s">
        <v>23</v>
      </c>
      <c r="G43" s="31" t="s">
        <v>32</v>
      </c>
      <c r="H43" s="31" t="s">
        <v>1</v>
      </c>
      <c r="I43" s="31" t="s">
        <v>21</v>
      </c>
      <c r="J43" s="31" t="s">
        <v>22</v>
      </c>
    </row>
    <row r="44" spans="1:39" x14ac:dyDescent="0.25">
      <c r="A44" s="42" t="s">
        <v>56</v>
      </c>
      <c r="B44" s="21">
        <v>45519</v>
      </c>
      <c r="C44" s="22">
        <v>1611757.46</v>
      </c>
      <c r="D44" s="22">
        <v>1440784.46</v>
      </c>
      <c r="E44" s="23">
        <f t="shared" ref="E44:E45" si="8">IF(C44=0,"N/A",+(C44-D44)/C44)</f>
        <v>0.1060786155753236</v>
      </c>
      <c r="F44" s="22">
        <v>131822.48000000001</v>
      </c>
      <c r="G44" s="22">
        <v>4029.39365</v>
      </c>
      <c r="H44" s="22">
        <v>35121.126349999991</v>
      </c>
      <c r="I44" s="22">
        <v>5268.1689524999983</v>
      </c>
      <c r="J44" s="22">
        <v>0</v>
      </c>
    </row>
    <row r="45" spans="1:39" x14ac:dyDescent="0.25">
      <c r="A45" s="42"/>
      <c r="B45" s="24" t="s">
        <v>17</v>
      </c>
      <c r="C45" s="22">
        <v>1671291.3599999999</v>
      </c>
      <c r="D45" s="22">
        <v>1494129.42</v>
      </c>
      <c r="E45" s="23">
        <f t="shared" si="8"/>
        <v>0.10600302510987669</v>
      </c>
      <c r="F45" s="22">
        <v>136772.48000000001</v>
      </c>
      <c r="G45" s="22">
        <v>4178.2284</v>
      </c>
      <c r="H45" s="22">
        <v>36211.231599999934</v>
      </c>
      <c r="I45" s="22">
        <v>5431.6847399999988</v>
      </c>
      <c r="J45" s="22">
        <v>0</v>
      </c>
    </row>
    <row r="46" spans="1:39" x14ac:dyDescent="0.25">
      <c r="A46" s="43" t="s">
        <v>26</v>
      </c>
      <c r="B46" s="15">
        <v>45519</v>
      </c>
      <c r="C46" s="14">
        <v>32179803.690000001</v>
      </c>
      <c r="D46" s="14">
        <v>28903362.670000002</v>
      </c>
      <c r="E46" s="27">
        <f t="shared" ref="E46:E69" si="9">IF(C46=0,"N/A",+(C46-D46)/C46)</f>
        <v>0.10181668762069442</v>
      </c>
      <c r="F46" s="14">
        <v>0</v>
      </c>
      <c r="G46" s="26">
        <v>78055.869225000002</v>
      </c>
      <c r="H46" s="14">
        <v>3198385.1507749995</v>
      </c>
      <c r="I46" s="14">
        <v>479757.77261624992</v>
      </c>
      <c r="J46" s="14">
        <v>0</v>
      </c>
      <c r="M46" s="13"/>
    </row>
    <row r="47" spans="1:39" x14ac:dyDescent="0.25">
      <c r="A47" s="43"/>
      <c r="B47" s="10" t="s">
        <v>17</v>
      </c>
      <c r="C47" s="14">
        <v>57746814.829999998</v>
      </c>
      <c r="D47" s="14">
        <v>51272292.329999998</v>
      </c>
      <c r="E47" s="27">
        <f t="shared" si="9"/>
        <v>0.11211912759275558</v>
      </c>
      <c r="F47" s="14">
        <v>0</v>
      </c>
      <c r="G47" s="26">
        <v>139408.18707499999</v>
      </c>
      <c r="H47" s="14">
        <v>6335114.3129249997</v>
      </c>
      <c r="I47" s="14">
        <v>950267.14693874994</v>
      </c>
      <c r="J47" s="14">
        <v>0</v>
      </c>
    </row>
    <row r="48" spans="1:39" x14ac:dyDescent="0.25">
      <c r="A48" s="42" t="s">
        <v>43</v>
      </c>
      <c r="B48" s="21">
        <v>45519</v>
      </c>
      <c r="C48" s="22">
        <v>5671306.2800000003</v>
      </c>
      <c r="D48" s="22">
        <v>5244294.62</v>
      </c>
      <c r="E48" s="23">
        <f t="shared" si="9"/>
        <v>7.5293351992973323E-2</v>
      </c>
      <c r="F48" s="22">
        <v>0</v>
      </c>
      <c r="G48" s="22">
        <v>14178.265700000002</v>
      </c>
      <c r="H48" s="22">
        <v>412833.39430000016</v>
      </c>
      <c r="I48" s="22">
        <v>61925.009145000018</v>
      </c>
      <c r="J48" s="22">
        <v>0</v>
      </c>
    </row>
    <row r="49" spans="1:10" x14ac:dyDescent="0.25">
      <c r="A49" s="42"/>
      <c r="B49" s="24" t="s">
        <v>17</v>
      </c>
      <c r="C49" s="22">
        <v>10853821.52</v>
      </c>
      <c r="D49" s="22">
        <v>9899950.6099999994</v>
      </c>
      <c r="E49" s="23">
        <f t="shared" si="9"/>
        <v>8.7883415831219613E-2</v>
      </c>
      <c r="F49" s="22">
        <v>0</v>
      </c>
      <c r="G49" s="22">
        <v>27134.553800000002</v>
      </c>
      <c r="H49" s="22">
        <v>926736.35620000015</v>
      </c>
      <c r="I49" s="22">
        <v>139010.45342999999</v>
      </c>
      <c r="J49" s="22">
        <v>0</v>
      </c>
    </row>
    <row r="50" spans="1:10" x14ac:dyDescent="0.25">
      <c r="A50" s="50" t="s">
        <v>27</v>
      </c>
      <c r="B50" s="15">
        <v>45519</v>
      </c>
      <c r="C50" s="14">
        <v>19191556.66</v>
      </c>
      <c r="D50" s="14">
        <v>18170162.16</v>
      </c>
      <c r="E50" s="27">
        <f t="shared" si="9"/>
        <v>5.3221034546345129E-2</v>
      </c>
      <c r="F50" s="14">
        <v>0</v>
      </c>
      <c r="G50" s="26">
        <v>47173.861649999999</v>
      </c>
      <c r="H50" s="14">
        <v>974220.63835000002</v>
      </c>
      <c r="I50" s="14">
        <v>146133.0957525</v>
      </c>
      <c r="J50" s="14">
        <v>0</v>
      </c>
    </row>
    <row r="51" spans="1:10" x14ac:dyDescent="0.25">
      <c r="A51" s="51"/>
      <c r="B51" s="10" t="s">
        <v>17</v>
      </c>
      <c r="C51" s="14">
        <v>35368303.960000001</v>
      </c>
      <c r="D51" s="14">
        <v>32625640.460000001</v>
      </c>
      <c r="E51" s="27">
        <f t="shared" si="9"/>
        <v>7.7545802114283802E-2</v>
      </c>
      <c r="F51" s="14">
        <v>187185</v>
      </c>
      <c r="G51" s="26">
        <v>86752.017400000012</v>
      </c>
      <c r="H51" s="14">
        <v>2468726.4825999998</v>
      </c>
      <c r="I51" s="14">
        <v>370308.97239000001</v>
      </c>
      <c r="J51" s="14">
        <v>0</v>
      </c>
    </row>
    <row r="52" spans="1:10" x14ac:dyDescent="0.25">
      <c r="A52" s="55" t="s">
        <v>47</v>
      </c>
      <c r="B52" s="21">
        <v>45519</v>
      </c>
      <c r="C52" s="22">
        <v>764659.85</v>
      </c>
      <c r="D52" s="22">
        <v>689375.85</v>
      </c>
      <c r="E52" s="23">
        <f t="shared" ref="E52:E53" si="10">IF(C52=0,"N/A",+(C52-D52)/C52)</f>
        <v>9.8454234258539927E-2</v>
      </c>
      <c r="F52" s="22">
        <v>44512.5</v>
      </c>
      <c r="G52" s="22">
        <v>1911.649625</v>
      </c>
      <c r="H52" s="22">
        <v>28859.850375000002</v>
      </c>
      <c r="I52" s="22">
        <v>4328.9775562499999</v>
      </c>
      <c r="J52" s="22">
        <v>0</v>
      </c>
    </row>
    <row r="53" spans="1:10" x14ac:dyDescent="0.25">
      <c r="A53" s="56"/>
      <c r="B53" s="24" t="s">
        <v>17</v>
      </c>
      <c r="C53" s="22">
        <v>1348213.54</v>
      </c>
      <c r="D53" s="22">
        <v>1214251.92</v>
      </c>
      <c r="E53" s="23">
        <f t="shared" si="10"/>
        <v>9.9362316150600372E-2</v>
      </c>
      <c r="F53" s="22">
        <v>68435</v>
      </c>
      <c r="G53" s="22">
        <v>3370.5338499999998</v>
      </c>
      <c r="H53" s="22">
        <v>62156.086150000112</v>
      </c>
      <c r="I53" s="22">
        <v>9323.4129224999997</v>
      </c>
      <c r="J53" s="22">
        <v>0</v>
      </c>
    </row>
    <row r="54" spans="1:10" x14ac:dyDescent="0.25">
      <c r="A54" s="50" t="s">
        <v>39</v>
      </c>
      <c r="B54" s="15">
        <v>45519</v>
      </c>
      <c r="C54" s="14">
        <v>119282448.8</v>
      </c>
      <c r="D54" s="14">
        <v>106754913.67</v>
      </c>
      <c r="E54" s="27">
        <f t="shared" si="9"/>
        <v>0.1050241276569097</v>
      </c>
      <c r="F54" s="14">
        <v>0</v>
      </c>
      <c r="G54" s="26">
        <v>289416.84000000003</v>
      </c>
      <c r="H54" s="14">
        <v>12238118.289999995</v>
      </c>
      <c r="I54" s="14">
        <v>1835717.7434999992</v>
      </c>
      <c r="J54" s="14">
        <v>0</v>
      </c>
    </row>
    <row r="55" spans="1:10" x14ac:dyDescent="0.25">
      <c r="A55" s="51"/>
      <c r="B55" s="10" t="s">
        <v>17</v>
      </c>
      <c r="C55" s="14">
        <v>225746696.30000001</v>
      </c>
      <c r="D55" s="14">
        <v>200761714.84</v>
      </c>
      <c r="E55" s="27">
        <f t="shared" si="9"/>
        <v>0.11067706358279054</v>
      </c>
      <c r="F55" s="14">
        <v>0</v>
      </c>
      <c r="G55" s="26">
        <v>549743.66</v>
      </c>
      <c r="H55" s="14">
        <v>24435237.800000008</v>
      </c>
      <c r="I55" s="14">
        <v>3665285.669999999</v>
      </c>
      <c r="J55" s="14">
        <v>0</v>
      </c>
    </row>
    <row r="56" spans="1:10" x14ac:dyDescent="0.25">
      <c r="A56" s="55" t="s">
        <v>48</v>
      </c>
      <c r="B56" s="21">
        <v>45519</v>
      </c>
      <c r="C56" s="22">
        <v>768176.79</v>
      </c>
      <c r="D56" s="22">
        <v>699781.05</v>
      </c>
      <c r="E56" s="23">
        <f t="shared" si="9"/>
        <v>8.9036457349876433E-2</v>
      </c>
      <c r="F56" s="22">
        <v>500</v>
      </c>
      <c r="G56" s="22">
        <v>1920.4419750000002</v>
      </c>
      <c r="H56" s="22">
        <v>65975.298024999996</v>
      </c>
      <c r="I56" s="22">
        <v>9896.2947037499998</v>
      </c>
      <c r="J56" s="22">
        <v>0</v>
      </c>
    </row>
    <row r="57" spans="1:10" x14ac:dyDescent="0.25">
      <c r="A57" s="56"/>
      <c r="B57" s="24" t="s">
        <v>17</v>
      </c>
      <c r="C57" s="22">
        <v>1569678.19</v>
      </c>
      <c r="D57" s="22">
        <v>1408245.04</v>
      </c>
      <c r="E57" s="23">
        <f t="shared" si="9"/>
        <v>0.10284474297244323</v>
      </c>
      <c r="F57" s="22">
        <v>5200</v>
      </c>
      <c r="G57" s="22">
        <v>3924.1954750000004</v>
      </c>
      <c r="H57" s="22">
        <v>152308.95452499989</v>
      </c>
      <c r="I57" s="22">
        <v>22846.343178750001</v>
      </c>
      <c r="J57" s="22">
        <v>0</v>
      </c>
    </row>
    <row r="58" spans="1:10" x14ac:dyDescent="0.25">
      <c r="A58" s="43" t="s">
        <v>41</v>
      </c>
      <c r="B58" s="15">
        <v>45519</v>
      </c>
      <c r="C58" s="14">
        <v>11924913.699999999</v>
      </c>
      <c r="D58" s="14">
        <v>11027374.65</v>
      </c>
      <c r="E58" s="27">
        <f t="shared" si="9"/>
        <v>7.5265873831858329E-2</v>
      </c>
      <c r="F58" s="14">
        <v>0</v>
      </c>
      <c r="G58" s="26">
        <v>29812.284249999997</v>
      </c>
      <c r="H58" s="14">
        <v>867726.76574999886</v>
      </c>
      <c r="I58" s="14">
        <v>130159.01486249983</v>
      </c>
      <c r="J58" s="14">
        <v>0</v>
      </c>
    </row>
    <row r="59" spans="1:10" x14ac:dyDescent="0.25">
      <c r="A59" s="43"/>
      <c r="B59" s="10" t="s">
        <v>17</v>
      </c>
      <c r="C59" s="14">
        <v>22459513.140000001</v>
      </c>
      <c r="D59" s="14">
        <v>20406604.710000001</v>
      </c>
      <c r="E59" s="27">
        <f t="shared" si="9"/>
        <v>9.1404850016263514E-2</v>
      </c>
      <c r="F59" s="14">
        <v>0</v>
      </c>
      <c r="G59" s="26">
        <v>56148.782849999996</v>
      </c>
      <c r="H59" s="14">
        <v>1996759.6471499996</v>
      </c>
      <c r="I59" s="14">
        <v>299513.94707249966</v>
      </c>
      <c r="J59" s="14">
        <v>0</v>
      </c>
    </row>
    <row r="60" spans="1:10" x14ac:dyDescent="0.25">
      <c r="A60" s="55" t="s">
        <v>40</v>
      </c>
      <c r="B60" s="21">
        <v>45519</v>
      </c>
      <c r="C60" s="22">
        <v>160710086.88999999</v>
      </c>
      <c r="D60" s="22">
        <v>142398163.47</v>
      </c>
      <c r="E60" s="23">
        <f t="shared" si="9"/>
        <v>0.11394383373418129</v>
      </c>
      <c r="F60" s="22">
        <v>0</v>
      </c>
      <c r="G60" s="22">
        <v>391151.81</v>
      </c>
      <c r="H60" s="22">
        <v>17920771.609999988</v>
      </c>
      <c r="I60" s="22">
        <v>2688115.7414999981</v>
      </c>
      <c r="J60" s="22">
        <v>0</v>
      </c>
    </row>
    <row r="61" spans="1:10" x14ac:dyDescent="0.25">
      <c r="A61" s="56"/>
      <c r="B61" s="24" t="s">
        <v>17</v>
      </c>
      <c r="C61" s="22">
        <v>306560923.06999999</v>
      </c>
      <c r="D61" s="22">
        <v>266773487.94</v>
      </c>
      <c r="E61" s="23">
        <f t="shared" si="9"/>
        <v>0.12978638872676851</v>
      </c>
      <c r="F61" s="22">
        <v>0</v>
      </c>
      <c r="G61" s="22">
        <v>740694.42999999993</v>
      </c>
      <c r="H61" s="22">
        <v>39046740.699999996</v>
      </c>
      <c r="I61" s="22">
        <v>5857011.1049999986</v>
      </c>
      <c r="J61" s="22">
        <v>0</v>
      </c>
    </row>
    <row r="62" spans="1:10" x14ac:dyDescent="0.25">
      <c r="A62" s="43" t="s">
        <v>44</v>
      </c>
      <c r="B62" s="15">
        <v>45519</v>
      </c>
      <c r="C62" s="14">
        <v>0</v>
      </c>
      <c r="D62" s="14">
        <v>0</v>
      </c>
      <c r="E62" s="27" t="str">
        <f t="shared" ref="E62:E63" si="11">IF(C62=0,"N/A",+(C62-D62)/C62)</f>
        <v>N/A</v>
      </c>
      <c r="F62" s="14">
        <v>0</v>
      </c>
      <c r="G62" s="26">
        <v>0</v>
      </c>
      <c r="H62" s="14">
        <v>0</v>
      </c>
      <c r="I62" s="14">
        <v>0</v>
      </c>
      <c r="J62" s="14">
        <v>0</v>
      </c>
    </row>
    <row r="63" spans="1:10" x14ac:dyDescent="0.25">
      <c r="A63" s="43"/>
      <c r="B63" s="10" t="s">
        <v>17</v>
      </c>
      <c r="C63" s="14">
        <v>89847.21</v>
      </c>
      <c r="D63" s="14">
        <v>74475.149999999994</v>
      </c>
      <c r="E63" s="27">
        <f t="shared" si="11"/>
        <v>0.17109112236206345</v>
      </c>
      <c r="F63" s="14">
        <v>762</v>
      </c>
      <c r="G63" s="26">
        <v>224.61802500000002</v>
      </c>
      <c r="H63" s="14">
        <v>1.9750000119529432E-3</v>
      </c>
      <c r="I63" s="14">
        <v>2.9625000179294146E-4</v>
      </c>
      <c r="J63" s="14">
        <v>0</v>
      </c>
    </row>
    <row r="64" spans="1:10" x14ac:dyDescent="0.25">
      <c r="A64" s="55" t="s">
        <v>46</v>
      </c>
      <c r="B64" s="21">
        <v>45519</v>
      </c>
      <c r="C64" s="22">
        <v>15973788.470000001</v>
      </c>
      <c r="D64" s="22">
        <v>14686881.560000001</v>
      </c>
      <c r="E64" s="23">
        <f t="shared" ref="E64:E65" si="12">IF(C64=0,"N/A",+(C64-D64)/C64)</f>
        <v>8.0563662929236224E-2</v>
      </c>
      <c r="F64" s="22">
        <v>947071.1</v>
      </c>
      <c r="G64" s="22">
        <v>37566.793425000003</v>
      </c>
      <c r="H64" s="22">
        <v>302269.01657500019</v>
      </c>
      <c r="I64" s="22">
        <v>45340.352486250027</v>
      </c>
      <c r="J64" s="22">
        <v>0</v>
      </c>
    </row>
    <row r="65" spans="1:10" x14ac:dyDescent="0.25">
      <c r="A65" s="56"/>
      <c r="B65" s="24" t="s">
        <v>17</v>
      </c>
      <c r="C65" s="22">
        <v>29172937.48</v>
      </c>
      <c r="D65" s="22">
        <v>26161264.07</v>
      </c>
      <c r="E65" s="23">
        <f t="shared" si="12"/>
        <v>0.10323517856454133</v>
      </c>
      <c r="F65" s="22">
        <v>1720731.81</v>
      </c>
      <c r="G65" s="22">
        <v>68630.514175000004</v>
      </c>
      <c r="H65" s="22">
        <v>1222311.0858250002</v>
      </c>
      <c r="I65" s="22">
        <v>183346.66287375003</v>
      </c>
      <c r="J65" s="22">
        <v>0</v>
      </c>
    </row>
    <row r="66" spans="1:10" ht="15" customHeight="1" x14ac:dyDescent="0.25">
      <c r="A66" s="43" t="s">
        <v>42</v>
      </c>
      <c r="B66" s="15">
        <v>45519</v>
      </c>
      <c r="C66" s="14">
        <v>0</v>
      </c>
      <c r="D66" s="14">
        <v>0</v>
      </c>
      <c r="E66" s="27" t="str">
        <f t="shared" si="9"/>
        <v>N/A</v>
      </c>
      <c r="F66" s="14">
        <v>0</v>
      </c>
      <c r="G66" s="26">
        <v>0</v>
      </c>
      <c r="H66" s="14">
        <v>0</v>
      </c>
      <c r="I66" s="14">
        <v>0</v>
      </c>
      <c r="J66" s="14">
        <v>0</v>
      </c>
    </row>
    <row r="67" spans="1:10" x14ac:dyDescent="0.25">
      <c r="A67" s="43"/>
      <c r="B67" s="10" t="s">
        <v>17</v>
      </c>
      <c r="C67" s="14">
        <v>0</v>
      </c>
      <c r="D67" s="14">
        <v>0</v>
      </c>
      <c r="E67" s="27" t="str">
        <f t="shared" si="9"/>
        <v>N/A</v>
      </c>
      <c r="F67" s="14">
        <v>0</v>
      </c>
      <c r="G67" s="26">
        <v>0</v>
      </c>
      <c r="H67" s="14">
        <v>0</v>
      </c>
      <c r="I67" s="14">
        <v>0</v>
      </c>
      <c r="J67" s="14">
        <v>0</v>
      </c>
    </row>
    <row r="68" spans="1:10" x14ac:dyDescent="0.25">
      <c r="A68" s="55" t="s">
        <v>45</v>
      </c>
      <c r="B68" s="21">
        <v>45519</v>
      </c>
      <c r="C68" s="22">
        <v>0</v>
      </c>
      <c r="D68" s="22">
        <v>6770.51</v>
      </c>
      <c r="E68" s="23" t="str">
        <f t="shared" si="9"/>
        <v>N/A</v>
      </c>
      <c r="F68" s="22">
        <v>-57.5</v>
      </c>
      <c r="G68" s="22">
        <v>0.14375000000000002</v>
      </c>
      <c r="H68" s="22">
        <v>0</v>
      </c>
      <c r="I68" s="22">
        <v>0</v>
      </c>
      <c r="J68" s="22">
        <v>0</v>
      </c>
    </row>
    <row r="69" spans="1:10" x14ac:dyDescent="0.25">
      <c r="A69" s="56"/>
      <c r="B69" s="24" t="s">
        <v>17</v>
      </c>
      <c r="C69" s="22">
        <v>260200.12</v>
      </c>
      <c r="D69" s="22">
        <v>226059.47</v>
      </c>
      <c r="E69" s="23">
        <f t="shared" si="9"/>
        <v>0.13120920159452654</v>
      </c>
      <c r="F69" s="22">
        <v>4445.03</v>
      </c>
      <c r="G69" s="22">
        <v>634.28772499999991</v>
      </c>
      <c r="H69" s="22">
        <v>35774.482274999995</v>
      </c>
      <c r="I69" s="22">
        <v>5366.1729037500008</v>
      </c>
      <c r="J69" s="22">
        <v>0</v>
      </c>
    </row>
    <row r="70" spans="1:10" x14ac:dyDescent="0.25">
      <c r="A70" s="43" t="s">
        <v>55</v>
      </c>
      <c r="B70" s="15">
        <v>45519</v>
      </c>
      <c r="C70" s="14">
        <v>322448.75</v>
      </c>
      <c r="D70" s="14">
        <v>309884.06</v>
      </c>
      <c r="E70" s="27">
        <f t="shared" ref="E70:E71" si="13">IF(C70=0,"N/A",+(C70-D70)/C70)</f>
        <v>3.8966471416000223E-2</v>
      </c>
      <c r="F70" s="14">
        <v>4321.5200000000004</v>
      </c>
      <c r="G70" s="26">
        <v>806.12187500000005</v>
      </c>
      <c r="H70" s="14">
        <v>7437.0481250000021</v>
      </c>
      <c r="I70" s="14">
        <v>1115.5572187500002</v>
      </c>
      <c r="J70" s="14">
        <v>0</v>
      </c>
    </row>
    <row r="71" spans="1:10" x14ac:dyDescent="0.25">
      <c r="A71" s="43"/>
      <c r="B71" s="10" t="s">
        <v>17</v>
      </c>
      <c r="C71" s="14">
        <v>453386.18</v>
      </c>
      <c r="D71" s="14">
        <v>420643.1</v>
      </c>
      <c r="E71" s="27">
        <f t="shared" si="13"/>
        <v>7.2218963533471653E-2</v>
      </c>
      <c r="F71" s="14">
        <v>8737.0600000000013</v>
      </c>
      <c r="G71" s="26">
        <v>1133.4654500000001</v>
      </c>
      <c r="H71" s="14">
        <v>22838.754550000016</v>
      </c>
      <c r="I71" s="14">
        <v>3425.8131825</v>
      </c>
      <c r="J71" s="14">
        <v>0</v>
      </c>
    </row>
    <row r="72" spans="1:10" ht="5.25" customHeight="1" x14ac:dyDescent="0.25">
      <c r="A72" s="9"/>
      <c r="B72" s="9"/>
      <c r="C72" s="10"/>
      <c r="D72" s="10"/>
      <c r="E72" s="11"/>
      <c r="F72" s="10"/>
      <c r="G72" s="10"/>
      <c r="H72" s="10"/>
      <c r="I72" s="10"/>
      <c r="J72" s="10"/>
    </row>
    <row r="73" spans="1:10" x14ac:dyDescent="0.25">
      <c r="A73" s="48" t="s">
        <v>53</v>
      </c>
      <c r="B73" s="16">
        <f>+B66</f>
        <v>45519</v>
      </c>
      <c r="C73" s="19">
        <f>+C46+C48+C50+C54+C58+C60+C66+C62+C68+C64+C52+C56+C70+C44</f>
        <v>368400947.34000003</v>
      </c>
      <c r="D73" s="19">
        <f>+D46+D48+D50+D54+D58+D60+D66+D62+D68+D64+D52+D56+D70+D44</f>
        <v>330331748.73000002</v>
      </c>
      <c r="E73" s="11">
        <f>IF(C73=0,"N/A",+(C73-D73)/C73)</f>
        <v>0.10333632116006929</v>
      </c>
      <c r="F73" s="19">
        <f t="shared" ref="F73:J74" si="14">+F46+F48+F50+F54+F58+F60+F66+F62+F68+F64+F52+F56+F70+F44</f>
        <v>1128170.1000000001</v>
      </c>
      <c r="G73" s="19">
        <f t="shared" si="14"/>
        <v>896023.47512499988</v>
      </c>
      <c r="H73" s="19">
        <f t="shared" si="14"/>
        <v>36051718.188624971</v>
      </c>
      <c r="I73" s="19">
        <f t="shared" si="14"/>
        <v>5407757.7282937476</v>
      </c>
      <c r="J73" s="19">
        <f t="shared" si="14"/>
        <v>0</v>
      </c>
    </row>
    <row r="74" spans="1:10" x14ac:dyDescent="0.25">
      <c r="A74" s="48"/>
      <c r="B74" s="17" t="str">
        <f>+B67</f>
        <v>FYTD</v>
      </c>
      <c r="C74" s="19">
        <f>+C47+C49+C51+C55+C59+C61+C67+C63+C69+C65+C53+C57+C71+C45</f>
        <v>693301626.89999998</v>
      </c>
      <c r="D74" s="19">
        <f>+D47+D49+D51+D55+D59+D61+D67+D63+D69+D65+D53+D57+D71+D45</f>
        <v>612738759.05999994</v>
      </c>
      <c r="E74" s="11">
        <f>IF(C74=0,"N/A",+(C74-D74)/C74)</f>
        <v>0.11620175795667102</v>
      </c>
      <c r="F74" s="19">
        <f t="shared" si="14"/>
        <v>2132268.3800000004</v>
      </c>
      <c r="G74" s="19">
        <f t="shared" si="14"/>
        <v>1681977.4742249995</v>
      </c>
      <c r="H74" s="19">
        <f t="shared" si="14"/>
        <v>76740915.89577499</v>
      </c>
      <c r="I74" s="19">
        <f t="shared" si="14"/>
        <v>11511137.384928744</v>
      </c>
      <c r="J74" s="19">
        <f t="shared" si="14"/>
        <v>0</v>
      </c>
    </row>
    <row r="75" spans="1:10" x14ac:dyDescent="0.25">
      <c r="A75" s="4" t="s">
        <v>75</v>
      </c>
      <c r="I75" s="12"/>
    </row>
    <row r="76" spans="1:10" x14ac:dyDescent="0.25">
      <c r="A76" s="4"/>
      <c r="I76" s="12"/>
    </row>
    <row r="77" spans="1:10" x14ac:dyDescent="0.25">
      <c r="A77" s="4"/>
      <c r="I77" s="12"/>
    </row>
    <row r="78" spans="1:10" x14ac:dyDescent="0.25">
      <c r="A78" s="4"/>
      <c r="I78" s="12"/>
    </row>
    <row r="80" spans="1:10" ht="23.25" x14ac:dyDescent="0.35">
      <c r="A80" s="45" t="s">
        <v>29</v>
      </c>
      <c r="B80" s="45"/>
      <c r="C80" s="45"/>
      <c r="D80" s="45"/>
      <c r="E80" s="45"/>
      <c r="F80" s="45"/>
      <c r="G80" s="45"/>
      <c r="H80" s="45"/>
      <c r="I80" s="45"/>
      <c r="J80" s="45"/>
    </row>
    <row r="81" spans="1:10" ht="23.25" x14ac:dyDescent="0.35">
      <c r="A81" s="45">
        <f>+A2</f>
        <v>45534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6" t="s">
        <v>2</v>
      </c>
      <c r="B82" s="17" t="s">
        <v>3</v>
      </c>
      <c r="C82" s="18"/>
      <c r="D82" s="18"/>
      <c r="E82" s="18"/>
      <c r="F82" s="18" t="s">
        <v>20</v>
      </c>
      <c r="G82" s="18" t="s">
        <v>19</v>
      </c>
      <c r="H82" s="18"/>
      <c r="I82" s="18" t="s">
        <v>18</v>
      </c>
      <c r="J82" s="18" t="s">
        <v>10</v>
      </c>
    </row>
    <row r="83" spans="1:10" x14ac:dyDescent="0.25">
      <c r="A83" s="47"/>
      <c r="B83" s="17" t="s">
        <v>17</v>
      </c>
      <c r="C83" s="33" t="s">
        <v>6</v>
      </c>
      <c r="D83" s="33" t="s">
        <v>0</v>
      </c>
      <c r="E83" s="33" t="s">
        <v>7</v>
      </c>
      <c r="F83" s="33" t="s">
        <v>23</v>
      </c>
      <c r="G83" s="33" t="s">
        <v>32</v>
      </c>
      <c r="H83" s="33" t="s">
        <v>1</v>
      </c>
      <c r="I83" s="33" t="s">
        <v>21</v>
      </c>
      <c r="J83" s="33" t="s">
        <v>22</v>
      </c>
    </row>
    <row r="84" spans="1:10" x14ac:dyDescent="0.25">
      <c r="A84" s="48" t="s">
        <v>30</v>
      </c>
      <c r="B84" s="16">
        <f>+B73</f>
        <v>45519</v>
      </c>
      <c r="C84" s="19">
        <f>+C73+C33</f>
        <v>377381688.53000003</v>
      </c>
      <c r="D84" s="19">
        <f>+D73+D33</f>
        <v>338131694.12</v>
      </c>
      <c r="E84" s="11">
        <f t="shared" ref="E84:E85" si="15">+(C84-D84)/C84</f>
        <v>0.10400609145316239</v>
      </c>
      <c r="F84" s="19">
        <f t="shared" ref="F84:J85" si="16">+F73+F33</f>
        <v>1129270.1000000001</v>
      </c>
      <c r="G84" s="19">
        <f t="shared" si="16"/>
        <v>918465.38809999987</v>
      </c>
      <c r="H84" s="19">
        <f t="shared" si="16"/>
        <v>37228688.92847497</v>
      </c>
      <c r="I84" s="19">
        <f t="shared" si="16"/>
        <v>5584303.3392712474</v>
      </c>
      <c r="J84" s="19">
        <f t="shared" si="16"/>
        <v>78739.850000000006</v>
      </c>
    </row>
    <row r="85" spans="1:10" x14ac:dyDescent="0.25">
      <c r="A85" s="48"/>
      <c r="B85" s="16" t="str">
        <f>+B74</f>
        <v>FYTD</v>
      </c>
      <c r="C85" s="19">
        <f>+C74+C34</f>
        <v>710651358.01999998</v>
      </c>
      <c r="D85" s="19">
        <f>+D74+D34</f>
        <v>627636383.82999992</v>
      </c>
      <c r="E85" s="11">
        <f t="shared" si="15"/>
        <v>0.11681533181234525</v>
      </c>
      <c r="F85" s="19">
        <f t="shared" si="16"/>
        <v>2134568.3800000004</v>
      </c>
      <c r="G85" s="19">
        <f t="shared" si="16"/>
        <v>1724823.1620249995</v>
      </c>
      <c r="H85" s="19">
        <f t="shared" si="16"/>
        <v>78922397.537974983</v>
      </c>
      <c r="I85" s="19">
        <f t="shared" si="16"/>
        <v>11838359.631682495</v>
      </c>
      <c r="J85" s="19">
        <f t="shared" si="16"/>
        <v>167694.79</v>
      </c>
    </row>
    <row r="86" spans="1:10" x14ac:dyDescent="0.25">
      <c r="A86" s="49" t="s">
        <v>75</v>
      </c>
      <c r="B86" s="49"/>
      <c r="C86" s="49"/>
      <c r="D86" s="49"/>
      <c r="E86" s="49"/>
      <c r="F86" s="49"/>
      <c r="G86" s="49"/>
      <c r="H86" s="49"/>
      <c r="I86" s="49"/>
      <c r="J86" s="49"/>
    </row>
    <row r="87" spans="1:1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5">
      <c r="A88" s="52" t="s">
        <v>9</v>
      </c>
      <c r="B88" s="52"/>
      <c r="C88" s="52"/>
      <c r="D88" s="52"/>
      <c r="E88" s="52"/>
      <c r="F88" s="52"/>
      <c r="G88" s="52"/>
      <c r="H88" s="52"/>
      <c r="I88" s="52"/>
      <c r="J88" s="52"/>
    </row>
    <row r="89" spans="1:10" ht="29.25" customHeight="1" x14ac:dyDescent="0.25">
      <c r="A89" s="52" t="s">
        <v>12</v>
      </c>
      <c r="B89" s="52"/>
      <c r="C89" s="52"/>
      <c r="D89" s="52"/>
      <c r="E89" s="52"/>
      <c r="F89" s="52"/>
      <c r="G89" s="52"/>
      <c r="H89" s="52"/>
      <c r="I89" s="52"/>
      <c r="J89" s="52"/>
    </row>
    <row r="90" spans="1:10" x14ac:dyDescent="0.25">
      <c r="A90" s="53" t="s">
        <v>33</v>
      </c>
      <c r="B90" s="54"/>
      <c r="C90" s="54"/>
      <c r="D90" s="54"/>
      <c r="E90" s="54"/>
      <c r="F90" s="54"/>
      <c r="G90" s="54"/>
      <c r="H90" s="54"/>
      <c r="I90" s="54"/>
      <c r="J90" s="54"/>
    </row>
    <row r="91" spans="1:10" ht="29.25" customHeight="1" x14ac:dyDescent="0.25">
      <c r="A91" s="52" t="s">
        <v>34</v>
      </c>
      <c r="B91" s="52"/>
      <c r="C91" s="52"/>
      <c r="D91" s="52"/>
      <c r="E91" s="52"/>
      <c r="F91" s="52"/>
      <c r="G91" s="52"/>
      <c r="H91" s="52"/>
      <c r="I91" s="52"/>
      <c r="J91" s="52"/>
    </row>
    <row r="92" spans="1:10" x14ac:dyDescent="0.25">
      <c r="A92" s="52" t="s">
        <v>8</v>
      </c>
      <c r="B92" s="52"/>
      <c r="C92" s="52"/>
      <c r="D92" s="52"/>
      <c r="E92" s="52"/>
      <c r="F92" s="52"/>
      <c r="G92" s="52"/>
      <c r="H92" s="52"/>
      <c r="I92" s="52"/>
      <c r="J92" s="52"/>
    </row>
    <row r="93" spans="1:10" x14ac:dyDescent="0.25">
      <c r="A93" s="52" t="s">
        <v>11</v>
      </c>
      <c r="B93" s="52"/>
      <c r="C93" s="52"/>
      <c r="D93" s="52"/>
      <c r="E93" s="52"/>
      <c r="F93" s="52"/>
      <c r="G93" s="52"/>
      <c r="H93" s="52"/>
      <c r="I93" s="52"/>
      <c r="J93" s="32"/>
    </row>
    <row r="94" spans="1:10" x14ac:dyDescent="0.25">
      <c r="A94" s="57" t="s">
        <v>57</v>
      </c>
      <c r="B94" s="57"/>
      <c r="C94" s="57"/>
      <c r="D94" s="57"/>
      <c r="E94" s="57"/>
      <c r="F94" s="57"/>
      <c r="G94" s="57"/>
      <c r="H94" s="57"/>
      <c r="I94" s="57"/>
      <c r="J94" s="32"/>
    </row>
    <row r="95" spans="1:10" x14ac:dyDescent="0.25">
      <c r="A95" s="49" t="s">
        <v>31</v>
      </c>
      <c r="B95" s="49"/>
      <c r="C95" s="49"/>
      <c r="D95" s="49"/>
      <c r="E95" s="49"/>
      <c r="F95" s="49"/>
      <c r="G95" s="49"/>
      <c r="H95" s="49"/>
      <c r="I95" s="49"/>
      <c r="J95" s="49"/>
    </row>
    <row r="96" spans="1:1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</row>
    <row r="98" spans="1:10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</row>
  </sheetData>
  <mergeCells count="52">
    <mergeCell ref="A48:A49"/>
    <mergeCell ref="A84:A85"/>
    <mergeCell ref="A86:J86"/>
    <mergeCell ref="A54:A55"/>
    <mergeCell ref="A58:A59"/>
    <mergeCell ref="A60:A61"/>
    <mergeCell ref="A66:A67"/>
    <mergeCell ref="A73:A74"/>
    <mergeCell ref="A80:J80"/>
    <mergeCell ref="A62:A63"/>
    <mergeCell ref="A68:A69"/>
    <mergeCell ref="A82:A83"/>
    <mergeCell ref="A81:J81"/>
    <mergeCell ref="A52:A53"/>
    <mergeCell ref="A56:A57"/>
    <mergeCell ref="A98:J98"/>
    <mergeCell ref="A50:A51"/>
    <mergeCell ref="A97:J97"/>
    <mergeCell ref="A93:I93"/>
    <mergeCell ref="A95:J95"/>
    <mergeCell ref="A88:J88"/>
    <mergeCell ref="A89:J89"/>
    <mergeCell ref="A90:J90"/>
    <mergeCell ref="A91:J91"/>
    <mergeCell ref="A92:J92"/>
    <mergeCell ref="A70:A71"/>
    <mergeCell ref="A64:A65"/>
    <mergeCell ref="A94:I94"/>
    <mergeCell ref="A46:A47"/>
    <mergeCell ref="A1:J1"/>
    <mergeCell ref="A2:J2"/>
    <mergeCell ref="A3:J3"/>
    <mergeCell ref="A4:A5"/>
    <mergeCell ref="A6:A7"/>
    <mergeCell ref="A40:J40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44:A45"/>
    <mergeCell ref="A18:A19"/>
    <mergeCell ref="A20:A21"/>
    <mergeCell ref="A24:A25"/>
    <mergeCell ref="A22:A23"/>
    <mergeCell ref="A39:J39"/>
    <mergeCell ref="A41:J41"/>
    <mergeCell ref="A42:A4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2800-E6C3-4974-810E-8B9F3B31D214}">
  <dimension ref="A2:J36"/>
  <sheetViews>
    <sheetView workbookViewId="0">
      <selection activeCell="F5" sqref="F5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44" t="s">
        <v>58</v>
      </c>
      <c r="B2" s="44"/>
      <c r="C2" s="44"/>
      <c r="D2" s="44"/>
      <c r="E2" s="44"/>
      <c r="F2" s="44"/>
      <c r="G2" s="44"/>
      <c r="H2" s="44"/>
      <c r="I2" s="7"/>
    </row>
    <row r="3" spans="1:10" ht="23.25" x14ac:dyDescent="0.35">
      <c r="A3" s="45">
        <v>45534</v>
      </c>
      <c r="B3" s="45"/>
      <c r="C3" s="45"/>
      <c r="D3" s="45"/>
      <c r="E3" s="45"/>
      <c r="F3" s="45"/>
      <c r="G3" s="45"/>
      <c r="H3" s="45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59</v>
      </c>
      <c r="D5" s="34" t="s">
        <v>60</v>
      </c>
      <c r="E5" s="34" t="s">
        <v>61</v>
      </c>
      <c r="F5" s="35" t="s">
        <v>62</v>
      </c>
      <c r="G5" s="35" t="s">
        <v>7</v>
      </c>
    </row>
    <row r="6" spans="1:10" x14ac:dyDescent="0.25">
      <c r="A6" s="1" t="s">
        <v>63</v>
      </c>
      <c r="C6" s="36">
        <v>2991751.88</v>
      </c>
      <c r="D6" s="2">
        <f>+IF(C6=0,"N/A",C6/C$18)</f>
        <v>7.927655145560453E-3</v>
      </c>
      <c r="E6" s="36">
        <v>2674134.3699999996</v>
      </c>
      <c r="F6" s="36">
        <f>+C6-E6</f>
        <v>317617.51000000024</v>
      </c>
      <c r="G6" s="2">
        <f>+IF(C6=0,"N/A",F6/C6)</f>
        <v>0.10616438887305062</v>
      </c>
    </row>
    <row r="7" spans="1:10" x14ac:dyDescent="0.25">
      <c r="A7" s="1" t="s">
        <v>64</v>
      </c>
      <c r="C7" s="36">
        <v>50899.689999999995</v>
      </c>
      <c r="D7" s="2">
        <f t="shared" ref="D7:D17" si="0">+IF(C7=0,"N/A",C7/C$18)</f>
        <v>1.34875887279774E-4</v>
      </c>
      <c r="E7" s="36">
        <v>42907.74</v>
      </c>
      <c r="F7" s="36">
        <f t="shared" ref="F7:F18" si="1">+C7-E7</f>
        <v>7991.9499999999971</v>
      </c>
      <c r="G7" s="2">
        <f t="shared" ref="G7:G18" si="2">+IF(C7=0,"N/A",F7/C7)</f>
        <v>0.15701372640972858</v>
      </c>
    </row>
    <row r="8" spans="1:10" x14ac:dyDescent="0.25">
      <c r="A8" s="1" t="s">
        <v>65</v>
      </c>
      <c r="C8" s="36">
        <v>130103.65</v>
      </c>
      <c r="D8" s="2">
        <f t="shared" si="0"/>
        <v>3.4475347948262884E-4</v>
      </c>
      <c r="E8" s="36">
        <v>93094.89</v>
      </c>
      <c r="F8" s="36">
        <f t="shared" si="1"/>
        <v>37008.759999999995</v>
      </c>
      <c r="G8" s="2">
        <f t="shared" si="2"/>
        <v>0.28445597029752812</v>
      </c>
    </row>
    <row r="9" spans="1:10" x14ac:dyDescent="0.25">
      <c r="A9" s="1" t="s">
        <v>66</v>
      </c>
      <c r="C9" s="36">
        <v>2882.09</v>
      </c>
      <c r="D9" s="2">
        <f t="shared" si="0"/>
        <v>7.637069026749748E-6</v>
      </c>
      <c r="E9" s="36">
        <v>26257.629999999997</v>
      </c>
      <c r="F9" s="36">
        <f t="shared" si="1"/>
        <v>-23375.539999999997</v>
      </c>
      <c r="G9" s="2">
        <f t="shared" si="2"/>
        <v>-8.1106211117626437</v>
      </c>
    </row>
    <row r="10" spans="1:10" x14ac:dyDescent="0.25">
      <c r="A10" s="1" t="s">
        <v>67</v>
      </c>
      <c r="C10" s="36">
        <v>9369062.8000000007</v>
      </c>
      <c r="D10" s="2">
        <f t="shared" si="0"/>
        <v>2.4826490262119943E-2</v>
      </c>
      <c r="E10" s="36">
        <v>8548895.839999998</v>
      </c>
      <c r="F10" s="36">
        <f t="shared" si="1"/>
        <v>820166.96000000276</v>
      </c>
      <c r="G10" s="2">
        <f t="shared" si="2"/>
        <v>8.753991487814583E-2</v>
      </c>
    </row>
    <row r="11" spans="1:10" x14ac:dyDescent="0.25">
      <c r="A11" s="1" t="s">
        <v>68</v>
      </c>
      <c r="C11" s="36">
        <v>88351579.230000004</v>
      </c>
      <c r="D11" s="2">
        <f t="shared" si="0"/>
        <v>0.23411729307615631</v>
      </c>
      <c r="E11" s="36">
        <v>82876862.529999986</v>
      </c>
      <c r="F11" s="36">
        <f t="shared" si="1"/>
        <v>5474716.7000000179</v>
      </c>
      <c r="G11" s="2">
        <f t="shared" si="2"/>
        <v>6.1965125555345633E-2</v>
      </c>
    </row>
    <row r="12" spans="1:10" x14ac:dyDescent="0.25">
      <c r="A12" s="1" t="s">
        <v>69</v>
      </c>
      <c r="C12" s="36">
        <v>31193550.150000002</v>
      </c>
      <c r="D12" s="2">
        <f t="shared" si="0"/>
        <v>8.2657826676103094E-2</v>
      </c>
      <c r="E12" s="36">
        <v>29617433.820000004</v>
      </c>
      <c r="F12" s="36">
        <f t="shared" si="1"/>
        <v>1576116.3299999982</v>
      </c>
      <c r="G12" s="2">
        <f t="shared" si="2"/>
        <v>5.0526994279937648E-2</v>
      </c>
    </row>
    <row r="13" spans="1:10" x14ac:dyDescent="0.25">
      <c r="A13" s="1" t="s">
        <v>70</v>
      </c>
      <c r="C13" s="36">
        <v>15199935.24</v>
      </c>
      <c r="D13" s="2">
        <f t="shared" si="0"/>
        <v>4.0277352417865508E-2</v>
      </c>
      <c r="E13" s="36">
        <v>13467820.189999999</v>
      </c>
      <c r="F13" s="36">
        <f t="shared" si="1"/>
        <v>1732115.0500000007</v>
      </c>
      <c r="G13" s="2">
        <f t="shared" si="2"/>
        <v>0.1139554230100786</v>
      </c>
    </row>
    <row r="14" spans="1:10" x14ac:dyDescent="0.25">
      <c r="A14" s="1" t="s">
        <v>71</v>
      </c>
      <c r="C14" s="36">
        <v>18997977.93999999</v>
      </c>
      <c r="D14" s="2">
        <f t="shared" si="0"/>
        <v>5.0341546897025732E-2</v>
      </c>
      <c r="E14" s="36">
        <v>17985675.439999998</v>
      </c>
      <c r="F14" s="36">
        <f t="shared" si="1"/>
        <v>1012302.4999999925</v>
      </c>
      <c r="G14" s="2">
        <f t="shared" si="2"/>
        <v>5.3284749734791671E-2</v>
      </c>
    </row>
    <row r="15" spans="1:10" x14ac:dyDescent="0.25">
      <c r="A15" s="1" t="s">
        <v>72</v>
      </c>
      <c r="C15" s="36">
        <v>43127957.179999985</v>
      </c>
      <c r="D15" s="2">
        <f t="shared" si="0"/>
        <v>0.11428206127024738</v>
      </c>
      <c r="E15" s="36">
        <v>40470970.069999993</v>
      </c>
      <c r="F15" s="36">
        <f t="shared" si="1"/>
        <v>2656987.109999992</v>
      </c>
      <c r="G15" s="2">
        <f t="shared" si="2"/>
        <v>6.1607070766433944E-2</v>
      </c>
    </row>
    <row r="16" spans="1:10" x14ac:dyDescent="0.25">
      <c r="A16" s="1" t="s">
        <v>73</v>
      </c>
      <c r="C16" s="36">
        <v>125705883.42000002</v>
      </c>
      <c r="D16" s="2">
        <f t="shared" si="0"/>
        <v>0.33310011441249121</v>
      </c>
      <c r="E16" s="36">
        <v>103557000.64</v>
      </c>
      <c r="F16" s="36">
        <f t="shared" si="1"/>
        <v>22148882.780000016</v>
      </c>
      <c r="G16" s="2">
        <f t="shared" si="2"/>
        <v>0.17619607115760574</v>
      </c>
    </row>
    <row r="17" spans="1:8" x14ac:dyDescent="0.25">
      <c r="A17" s="1" t="s">
        <v>19</v>
      </c>
      <c r="C17" s="36">
        <v>42260104.639999904</v>
      </c>
      <c r="D17" s="2">
        <f t="shared" si="0"/>
        <v>0.11198239340664121</v>
      </c>
      <c r="E17" s="36">
        <v>38770640.339996964</v>
      </c>
      <c r="F17" s="36">
        <f t="shared" si="1"/>
        <v>3489464.30000294</v>
      </c>
      <c r="G17" s="2">
        <f t="shared" si="2"/>
        <v>8.2571123042135181E-2</v>
      </c>
    </row>
    <row r="18" spans="1:8" ht="15.75" thickBot="1" x14ac:dyDescent="0.3">
      <c r="A18" s="37" t="s">
        <v>54</v>
      </c>
      <c r="C18" s="38">
        <f>SUM(C6:C17)</f>
        <v>377381687.90999991</v>
      </c>
      <c r="D18" s="39">
        <f>SUM(D6:D17)</f>
        <v>1</v>
      </c>
      <c r="E18" s="38">
        <f>SUM(E6:E17)</f>
        <v>338131693.4999969</v>
      </c>
      <c r="F18" s="38">
        <f t="shared" si="1"/>
        <v>39249994.410003006</v>
      </c>
      <c r="G18" s="39">
        <f t="shared" si="2"/>
        <v>0.10400609162404183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5" t="s">
        <v>74</v>
      </c>
      <c r="B21" s="45"/>
      <c r="C21" s="45"/>
      <c r="D21" s="45"/>
      <c r="E21" s="45"/>
      <c r="F21" s="45"/>
      <c r="G21" s="45"/>
      <c r="H21" s="45"/>
    </row>
    <row r="22" spans="1:8" ht="30" x14ac:dyDescent="0.25">
      <c r="C22" s="34" t="s">
        <v>59</v>
      </c>
      <c r="D22" s="34" t="s">
        <v>60</v>
      </c>
      <c r="E22" s="34" t="s">
        <v>61</v>
      </c>
      <c r="F22" s="35" t="s">
        <v>62</v>
      </c>
      <c r="G22" s="35" t="s">
        <v>7</v>
      </c>
    </row>
    <row r="23" spans="1:8" x14ac:dyDescent="0.25">
      <c r="A23" s="1" t="s">
        <v>63</v>
      </c>
      <c r="C23" s="36">
        <v>7753111.04</v>
      </c>
      <c r="D23" s="2">
        <f>+IF(C23=0,"N/A",C23/C$35)</f>
        <v>1.0909865942962432E-2</v>
      </c>
      <c r="E23" s="36">
        <v>6687446.4000000013</v>
      </c>
      <c r="F23" s="36">
        <f>+C23-E23</f>
        <v>1065664.6399999987</v>
      </c>
      <c r="G23" s="2">
        <f>+IF(C23=0,"N/A",F23/C23)</f>
        <v>0.13744993906342901</v>
      </c>
    </row>
    <row r="24" spans="1:8" x14ac:dyDescent="0.25">
      <c r="A24" s="1" t="s">
        <v>64</v>
      </c>
      <c r="C24" s="36">
        <v>87601.2</v>
      </c>
      <c r="D24" s="2">
        <f t="shared" ref="D24:D34" si="3">+IF(C24=0,"N/A",C24/C$35)</f>
        <v>1.2326888438871637E-4</v>
      </c>
      <c r="E24" s="36">
        <v>110121.44000000002</v>
      </c>
      <c r="F24" s="36">
        <f t="shared" ref="F24:F35" si="4">+C24-E24</f>
        <v>-22520.24000000002</v>
      </c>
      <c r="G24" s="2">
        <f t="shared" ref="G24:G35" si="5">+IF(C24=0,"N/A",F24/C24)</f>
        <v>-0.25707684369620531</v>
      </c>
    </row>
    <row r="25" spans="1:8" x14ac:dyDescent="0.25">
      <c r="A25" s="1" t="s">
        <v>65</v>
      </c>
      <c r="C25" s="36">
        <v>296935.07</v>
      </c>
      <c r="D25" s="2">
        <f t="shared" si="3"/>
        <v>4.1783508461967875E-4</v>
      </c>
      <c r="E25" s="36">
        <v>238699.51000000004</v>
      </c>
      <c r="F25" s="36">
        <f t="shared" si="4"/>
        <v>58235.559999999969</v>
      </c>
      <c r="G25" s="2">
        <f t="shared" si="5"/>
        <v>0.19612220274284195</v>
      </c>
    </row>
    <row r="26" spans="1:8" x14ac:dyDescent="0.25">
      <c r="A26" s="1" t="s">
        <v>66</v>
      </c>
      <c r="C26" s="36">
        <v>11249.210000000001</v>
      </c>
      <c r="D26" s="2">
        <f t="shared" si="3"/>
        <v>1.5829435749217959E-5</v>
      </c>
      <c r="E26" s="36">
        <v>34977.410000000003</v>
      </c>
      <c r="F26" s="36">
        <f t="shared" si="4"/>
        <v>-23728.200000000004</v>
      </c>
      <c r="G26" s="2">
        <f t="shared" si="5"/>
        <v>-2.1093214545732546</v>
      </c>
    </row>
    <row r="27" spans="1:8" x14ac:dyDescent="0.25">
      <c r="A27" s="1" t="s">
        <v>67</v>
      </c>
      <c r="C27" s="36">
        <v>9503554.9299999997</v>
      </c>
      <c r="D27" s="2">
        <f t="shared" si="3"/>
        <v>1.3373020163513575E-2</v>
      </c>
      <c r="E27" s="36">
        <v>8556037.1699999981</v>
      </c>
      <c r="F27" s="36">
        <f t="shared" si="4"/>
        <v>947517.76000000164</v>
      </c>
      <c r="G27" s="2">
        <f t="shared" si="5"/>
        <v>9.9701402999098743E-2</v>
      </c>
    </row>
    <row r="28" spans="1:8" x14ac:dyDescent="0.25">
      <c r="A28" s="1" t="s">
        <v>68</v>
      </c>
      <c r="C28" s="36">
        <v>173424467.90000001</v>
      </c>
      <c r="D28" s="2">
        <f t="shared" si="3"/>
        <v>0.24403593425363757</v>
      </c>
      <c r="E28" s="36">
        <v>160058065.83000001</v>
      </c>
      <c r="F28" s="36">
        <f t="shared" si="4"/>
        <v>13366402.069999993</v>
      </c>
      <c r="G28" s="2">
        <f t="shared" si="5"/>
        <v>7.7073334759817896E-2</v>
      </c>
    </row>
    <row r="29" spans="1:8" x14ac:dyDescent="0.25">
      <c r="A29" s="1" t="s">
        <v>69</v>
      </c>
      <c r="C29" s="36">
        <v>72067016.109999999</v>
      </c>
      <c r="D29" s="2">
        <f t="shared" si="3"/>
        <v>0.10140980576868068</v>
      </c>
      <c r="E29" s="36">
        <v>67911526.379999995</v>
      </c>
      <c r="F29" s="36">
        <f t="shared" si="4"/>
        <v>4155489.7300000042</v>
      </c>
      <c r="G29" s="2">
        <f t="shared" si="5"/>
        <v>5.7661465040501236E-2</v>
      </c>
    </row>
    <row r="30" spans="1:8" x14ac:dyDescent="0.25">
      <c r="A30" s="1" t="s">
        <v>70</v>
      </c>
      <c r="C30" s="36">
        <v>15962674.359999999</v>
      </c>
      <c r="D30" s="2">
        <f t="shared" si="3"/>
        <v>2.2462033170979015E-2</v>
      </c>
      <c r="E30" s="36">
        <v>13908922.739999998</v>
      </c>
      <c r="F30" s="36">
        <f t="shared" si="4"/>
        <v>2053751.620000001</v>
      </c>
      <c r="G30" s="2">
        <f t="shared" si="5"/>
        <v>0.12865962016655466</v>
      </c>
    </row>
    <row r="31" spans="1:8" x14ac:dyDescent="0.25">
      <c r="A31" s="1" t="s">
        <v>71</v>
      </c>
      <c r="C31" s="36">
        <v>41467489.719999991</v>
      </c>
      <c r="D31" s="2">
        <f t="shared" si="3"/>
        <v>5.8351383270833772E-2</v>
      </c>
      <c r="E31" s="36">
        <v>39027723.410000004</v>
      </c>
      <c r="F31" s="36">
        <f t="shared" si="4"/>
        <v>2439766.3099999875</v>
      </c>
      <c r="G31" s="2">
        <f t="shared" si="5"/>
        <v>5.8835640316642443E-2</v>
      </c>
    </row>
    <row r="32" spans="1:8" x14ac:dyDescent="0.25">
      <c r="A32" s="1" t="s">
        <v>72</v>
      </c>
      <c r="C32" s="36">
        <v>80684015.279999956</v>
      </c>
      <c r="D32" s="2">
        <f t="shared" si="3"/>
        <v>0.11353530033341712</v>
      </c>
      <c r="E32" s="36">
        <v>75954978.810000032</v>
      </c>
      <c r="F32" s="36">
        <f t="shared" si="4"/>
        <v>4729036.4699999243</v>
      </c>
      <c r="G32" s="2">
        <f t="shared" si="5"/>
        <v>5.86118136732365E-2</v>
      </c>
    </row>
    <row r="33" spans="1:7" x14ac:dyDescent="0.25">
      <c r="A33" s="1" t="s">
        <v>73</v>
      </c>
      <c r="C33" s="36">
        <v>235003792.27000004</v>
      </c>
      <c r="D33" s="2">
        <f t="shared" si="3"/>
        <v>0.33068788213221456</v>
      </c>
      <c r="E33" s="36">
        <v>186819745.12999997</v>
      </c>
      <c r="F33" s="36">
        <f t="shared" si="4"/>
        <v>48184047.140000075</v>
      </c>
      <c r="G33" s="2">
        <f t="shared" si="5"/>
        <v>0.20503518974979162</v>
      </c>
    </row>
    <row r="34" spans="1:7" x14ac:dyDescent="0.25">
      <c r="A34" s="1" t="s">
        <v>19</v>
      </c>
      <c r="C34" s="36">
        <v>74389450.180000022</v>
      </c>
      <c r="D34" s="2">
        <f t="shared" si="3"/>
        <v>0.10467784155900374</v>
      </c>
      <c r="E34" s="36">
        <v>68328138.089996025</v>
      </c>
      <c r="F34" s="36">
        <f t="shared" si="4"/>
        <v>6061312.0900039971</v>
      </c>
      <c r="G34" s="2">
        <f t="shared" si="5"/>
        <v>8.148080238982075E-2</v>
      </c>
    </row>
    <row r="35" spans="1:7" ht="15.75" thickBot="1" x14ac:dyDescent="0.3">
      <c r="A35" s="37" t="s">
        <v>54</v>
      </c>
      <c r="C35" s="38">
        <f>SUM(C23:C34)</f>
        <v>710651357.26999998</v>
      </c>
      <c r="D35" s="39">
        <f>SUM(D23:D34)</f>
        <v>1</v>
      </c>
      <c r="E35" s="38">
        <f>SUM(E23:E34)</f>
        <v>627636382.319996</v>
      </c>
      <c r="F35" s="38">
        <f t="shared" si="4"/>
        <v>83014974.950003982</v>
      </c>
      <c r="G35" s="39">
        <f t="shared" si="5"/>
        <v>0.11681533300507557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August 2024 SW Data</vt:lpstr>
      <vt:lpstr>Bets By Sport</vt:lpstr>
      <vt:lpstr>'August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2024-09-07T18:39:00Z</cp:lastPrinted>
  <dcterms:created xsi:type="dcterms:W3CDTF">2021-12-21T00:51:22Z</dcterms:created>
  <dcterms:modified xsi:type="dcterms:W3CDTF">2024-09-09T21:11:13Z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