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elkin\Downloads\"/>
    </mc:Choice>
  </mc:AlternateContent>
  <xr:revisionPtr revIDLastSave="0" documentId="13_ncr:1_{497CE792-67D9-4E8B-BBAD-C4884D4C8E29}" xr6:coauthVersionLast="36" xr6:coauthVersionMax="36" xr10:uidLastSave="{00000000-0000-0000-0000-000000000000}"/>
  <bookViews>
    <workbookView xWindow="0" yWindow="0" windowWidth="28800" windowHeight="12225" tabRatio="701" activeTab="1" xr2:uid="{00000000-000D-0000-FFFF-FFFF00000000}"/>
  </bookViews>
  <sheets>
    <sheet name="June 2024 SW Data" sheetId="14" r:id="rId1"/>
    <sheet name="Bets By Sport" sheetId="18" r:id="rId2"/>
  </sheets>
  <definedNames>
    <definedName name="Current_FY_Contributions">#REF!</definedName>
    <definedName name="Current_FY_Expired">#REF!</definedName>
    <definedName name="datapaste">#REF!</definedName>
    <definedName name="datapasteYTD">#REF!</definedName>
    <definedName name="Paste">#REF!</definedName>
    <definedName name="_xlnm.Print_Area" localSheetId="0">'June 2024 SW Data'!$A$1:$J$95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8" l="1"/>
  <c r="G31" i="18" s="1"/>
  <c r="F29" i="18"/>
  <c r="E35" i="18"/>
  <c r="C35" i="18"/>
  <c r="D28" i="18" s="1"/>
  <c r="F17" i="18"/>
  <c r="G17" i="18" s="1"/>
  <c r="F15" i="18"/>
  <c r="F14" i="18"/>
  <c r="G14" i="18" s="1"/>
  <c r="F12" i="18"/>
  <c r="E18" i="18"/>
  <c r="F10" i="18"/>
  <c r="G10" i="18" s="1"/>
  <c r="F9" i="18"/>
  <c r="F8" i="18"/>
  <c r="F7" i="18"/>
  <c r="G7" i="18" s="1"/>
  <c r="F6" i="18"/>
  <c r="D32" i="18" l="1"/>
  <c r="D33" i="18"/>
  <c r="F35" i="18"/>
  <c r="G35" i="18" s="1"/>
  <c r="D25" i="18"/>
  <c r="F28" i="18"/>
  <c r="G28" i="18" s="1"/>
  <c r="F25" i="18"/>
  <c r="F11" i="18"/>
  <c r="G25" i="18"/>
  <c r="G11" i="18"/>
  <c r="F32" i="18"/>
  <c r="G32" i="18" s="1"/>
  <c r="G8" i="18"/>
  <c r="G15" i="18"/>
  <c r="F26" i="18"/>
  <c r="G26" i="18" s="1"/>
  <c r="G12" i="18"/>
  <c r="F23" i="18"/>
  <c r="G23" i="18" s="1"/>
  <c r="D30" i="18"/>
  <c r="G33" i="18"/>
  <c r="D27" i="18"/>
  <c r="F30" i="18"/>
  <c r="G30" i="18" s="1"/>
  <c r="F16" i="18"/>
  <c r="G6" i="18"/>
  <c r="G16" i="18"/>
  <c r="F27" i="18"/>
  <c r="G27" i="18" s="1"/>
  <c r="F13" i="18"/>
  <c r="G13" i="18" s="1"/>
  <c r="D29" i="18"/>
  <c r="D26" i="18"/>
  <c r="G29" i="18"/>
  <c r="F33" i="18"/>
  <c r="G9" i="18"/>
  <c r="D24" i="18"/>
  <c r="D34" i="18"/>
  <c r="F24" i="18"/>
  <c r="G24" i="18" s="1"/>
  <c r="D31" i="18"/>
  <c r="F34" i="18"/>
  <c r="G34" i="18" s="1"/>
  <c r="C18" i="18"/>
  <c r="D12" i="18" s="1"/>
  <c r="D23" i="18"/>
  <c r="D15" i="18" l="1"/>
  <c r="D10" i="18"/>
  <c r="D8" i="18"/>
  <c r="D17" i="18"/>
  <c r="D7" i="18"/>
  <c r="D14" i="18"/>
  <c r="F18" i="18"/>
  <c r="G18" i="18" s="1"/>
  <c r="D11" i="18"/>
  <c r="D6" i="18"/>
  <c r="D13" i="18"/>
  <c r="D9" i="18"/>
  <c r="D35" i="18"/>
  <c r="D16" i="18"/>
  <c r="D18" i="18" l="1"/>
  <c r="E69" i="14" l="1"/>
  <c r="E68" i="14"/>
  <c r="B72" i="14" l="1"/>
  <c r="B83" i="14" s="1"/>
  <c r="B34" i="14"/>
  <c r="E7" i="14" l="1"/>
  <c r="E6" i="14" l="1"/>
  <c r="A79" i="14" l="1"/>
  <c r="A40" i="14" l="1"/>
  <c r="B33" i="14" l="1"/>
  <c r="B71" i="14" l="1"/>
  <c r="B82" i="14" s="1"/>
  <c r="E19" i="14" l="1"/>
  <c r="E17" i="14"/>
  <c r="E15" i="14"/>
  <c r="E16" i="14" l="1"/>
  <c r="E18" i="14"/>
  <c r="E14" i="14"/>
  <c r="E26" i="14"/>
  <c r="E25" i="14"/>
  <c r="E27" i="14"/>
  <c r="E24" i="14"/>
  <c r="E30" i="14" l="1"/>
  <c r="E8" i="14"/>
  <c r="E22" i="14"/>
  <c r="E64" i="14"/>
  <c r="E20" i="14"/>
  <c r="E12" i="14"/>
  <c r="E46" i="14"/>
  <c r="E52" i="14"/>
  <c r="E48" i="14"/>
  <c r="E49" i="14"/>
  <c r="E59" i="14"/>
  <c r="E13" i="14"/>
  <c r="E47" i="14"/>
  <c r="E53" i="14"/>
  <c r="F71" i="14" l="1"/>
  <c r="J71" i="14"/>
  <c r="G72" i="14"/>
  <c r="J72" i="14"/>
  <c r="I72" i="14"/>
  <c r="D72" i="14"/>
  <c r="F72" i="14"/>
  <c r="C72" i="14"/>
  <c r="D71" i="14"/>
  <c r="C71" i="14"/>
  <c r="I71" i="14"/>
  <c r="G71" i="14"/>
  <c r="E11" i="14"/>
  <c r="J33" i="14"/>
  <c r="J34" i="14"/>
  <c r="E50" i="14"/>
  <c r="I34" i="14"/>
  <c r="E10" i="14"/>
  <c r="C33" i="14"/>
  <c r="C34" i="14"/>
  <c r="I33" i="14"/>
  <c r="D33" i="14"/>
  <c r="D34" i="14"/>
  <c r="E55" i="14"/>
  <c r="G33" i="14"/>
  <c r="F33" i="14"/>
  <c r="G34" i="14"/>
  <c r="F34" i="14"/>
  <c r="E54" i="14"/>
  <c r="H33" i="14"/>
  <c r="E31" i="14"/>
  <c r="E9" i="14"/>
  <c r="E51" i="14"/>
  <c r="E62" i="14"/>
  <c r="E63" i="14"/>
  <c r="E66" i="14"/>
  <c r="E67" i="14"/>
  <c r="E60" i="14"/>
  <c r="E61" i="14"/>
  <c r="E23" i="14"/>
  <c r="E21" i="14"/>
  <c r="E58" i="14"/>
  <c r="E56" i="14"/>
  <c r="E57" i="14"/>
  <c r="E29" i="14"/>
  <c r="E45" i="14"/>
  <c r="E28" i="14"/>
  <c r="E65" i="14"/>
  <c r="E44" i="14"/>
  <c r="H72" i="14" l="1"/>
  <c r="H71" i="14"/>
  <c r="H82" i="14" s="1"/>
  <c r="J82" i="14"/>
  <c r="H34" i="14"/>
  <c r="I83" i="14"/>
  <c r="E33" i="14"/>
  <c r="D82" i="14"/>
  <c r="E34" i="14"/>
  <c r="J83" i="14"/>
  <c r="G82" i="14"/>
  <c r="F83" i="14"/>
  <c r="F82" i="14"/>
  <c r="D83" i="14"/>
  <c r="G83" i="14"/>
  <c r="E72" i="14"/>
  <c r="C83" i="14"/>
  <c r="I82" i="14"/>
  <c r="C82" i="14"/>
  <c r="E71" i="14"/>
  <c r="H83" i="14" l="1"/>
  <c r="E82" i="14"/>
  <c r="E83" i="14"/>
</calcChain>
</file>

<file path=xl/sharedStrings.xml><?xml version="1.0" encoding="utf-8"?>
<sst xmlns="http://schemas.openxmlformats.org/spreadsheetml/2006/main" count="153" uniqueCount="74">
  <si>
    <t>Prizes Paid</t>
  </si>
  <si>
    <t>Taxable Win</t>
  </si>
  <si>
    <t>Licensee</t>
  </si>
  <si>
    <t>Month</t>
  </si>
  <si>
    <t>Maryland Lottery and Gaming - Sports Wagering Revenues</t>
  </si>
  <si>
    <t>Ocean Downs Casino</t>
  </si>
  <si>
    <t>Handle</t>
  </si>
  <si>
    <t>Hold %</t>
  </si>
  <si>
    <r>
      <t xml:space="preserve">- </t>
    </r>
    <r>
      <rPr>
        <b/>
        <sz val="11"/>
        <rFont val="Calibri"/>
        <family val="2"/>
        <scheme val="minor"/>
      </rPr>
      <t xml:space="preserve">Contributions to the State </t>
    </r>
    <r>
      <rPr>
        <sz val="11"/>
        <rFont val="Calibri"/>
        <family val="2"/>
        <scheme val="minor"/>
      </rPr>
      <t>represent funds payable to the BluePrint for Maryland's Future.</t>
    </r>
  </si>
  <si>
    <r>
      <t xml:space="preserve">- </t>
    </r>
    <r>
      <rPr>
        <b/>
        <sz val="11"/>
        <rFont val="Calibri"/>
        <family val="2"/>
        <scheme val="minor"/>
      </rPr>
      <t>Handle</t>
    </r>
    <r>
      <rPr>
        <sz val="11"/>
        <rFont val="Calibri"/>
        <family val="2"/>
        <scheme val="minor"/>
      </rPr>
      <t xml:space="preserve"> is the amount of wagers made by players during the reporting period, including promotional play, if any.</t>
    </r>
  </si>
  <si>
    <t>Expired</t>
  </si>
  <si>
    <r>
      <t xml:space="preserve">- </t>
    </r>
    <r>
      <rPr>
        <b/>
        <sz val="11"/>
        <rFont val="Calibri"/>
        <family val="2"/>
        <scheme val="minor"/>
      </rPr>
      <t>Expired Prizes</t>
    </r>
    <r>
      <rPr>
        <sz val="11"/>
        <rFont val="Calibri"/>
        <family val="2"/>
        <scheme val="minor"/>
      </rPr>
      <t xml:space="preserve"> are included in the Prizes Paid total in the month they expire. Funds are transferred to the Problem Gambling Fund.</t>
    </r>
  </si>
  <si>
    <r>
      <rPr>
        <b/>
        <sz val="11"/>
        <rFont val="Calibri"/>
        <family val="2"/>
        <scheme val="minor"/>
      </rPr>
      <t>- Hold Percentage</t>
    </r>
    <r>
      <rPr>
        <sz val="11"/>
        <rFont val="Calibri"/>
        <family val="2"/>
        <scheme val="minor"/>
      </rPr>
      <t xml:space="preserve">  is determined based on wagers that were placed during the reporting period even if the sporting event has not concluded. As a result, the reported Hold will change as wagers are settled in future periods.</t>
    </r>
  </si>
  <si>
    <t>(Totals may not add due to rounding.)</t>
  </si>
  <si>
    <t>Bingo World</t>
  </si>
  <si>
    <t>Riverboat on the Potomac</t>
  </si>
  <si>
    <t>MGM National Harbor</t>
  </si>
  <si>
    <t>RETAIL</t>
  </si>
  <si>
    <t>FYTD</t>
  </si>
  <si>
    <t>Contributions</t>
  </si>
  <si>
    <t>Other</t>
  </si>
  <si>
    <t>Promotion</t>
  </si>
  <si>
    <t>to the State</t>
  </si>
  <si>
    <t>Prizes</t>
  </si>
  <si>
    <t>Play</t>
  </si>
  <si>
    <t>Greenmount OTB</t>
  </si>
  <si>
    <t>Long Shot's</t>
  </si>
  <si>
    <t>BetMGM</t>
  </si>
  <si>
    <t>Caesars</t>
  </si>
  <si>
    <t>MOBILE</t>
  </si>
  <si>
    <t>COMBINED STATEWIDE TOTALS</t>
  </si>
  <si>
    <t>Mobile and Retail</t>
  </si>
  <si>
    <r>
      <t xml:space="preserve">   </t>
    </r>
    <r>
      <rPr>
        <b/>
        <i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Handle and prizes paid during the Controlled Demonstrations conducted by each Licensee are included in their initial monthly data.</t>
    </r>
  </si>
  <si>
    <t>Deductions</t>
  </si>
  <si>
    <r>
      <t>- Other Deductions</t>
    </r>
    <r>
      <rPr>
        <sz val="11"/>
        <color theme="1"/>
        <rFont val="Calibri"/>
        <family val="2"/>
      </rPr>
      <t xml:space="preserve"> include adjustments and federal excise taxes paid.  </t>
    </r>
    <r>
      <rPr>
        <b/>
        <sz val="11"/>
        <color theme="1"/>
        <rFont val="Calibri"/>
        <family val="2"/>
      </rPr>
      <t/>
    </r>
  </si>
  <si>
    <r>
      <t xml:space="preserve">- </t>
    </r>
    <r>
      <rPr>
        <b/>
        <sz val="11"/>
        <rFont val="Calibri"/>
        <family val="2"/>
        <scheme val="minor"/>
      </rPr>
      <t>Taxable Win</t>
    </r>
    <r>
      <rPr>
        <sz val="11"/>
        <color theme="1"/>
        <rFont val="Calibri"/>
        <family val="2"/>
      </rPr>
      <t xml:space="preserve"> is handle less prizes paid less promotional play redeemed less other deductions. A negative taxable win (a loss) is reflected as $0 taxable win. Losses may be carried forward and deducted from taxable win within the subsequent 3 months.</t>
    </r>
  </si>
  <si>
    <t>Maryland Stadium Sub</t>
  </si>
  <si>
    <t>Hollywood Casino</t>
  </si>
  <si>
    <t>Horseshoe Casino</t>
  </si>
  <si>
    <t>Live! Casino</t>
  </si>
  <si>
    <t>Draft Kings</t>
  </si>
  <si>
    <t>Live! Casino (M)</t>
  </si>
  <si>
    <t>Hollywood Casino (M)</t>
  </si>
  <si>
    <t>Riverboat on the Potomac (M)</t>
  </si>
  <si>
    <t>Bingo World (M)</t>
  </si>
  <si>
    <t>Long Shot's (M)</t>
  </si>
  <si>
    <t>SuperBook</t>
  </si>
  <si>
    <t>Maryland Stadium Sub (M)</t>
  </si>
  <si>
    <t>Crab Sports</t>
  </si>
  <si>
    <t>Greenmount (M)</t>
  </si>
  <si>
    <t>Canton Gaming / Canton</t>
  </si>
  <si>
    <t>Whitman Gaming</t>
  </si>
  <si>
    <t>Canton Gaming / Towson</t>
  </si>
  <si>
    <t>Total Retail</t>
  </si>
  <si>
    <t>Total Mobile</t>
  </si>
  <si>
    <t>Total</t>
  </si>
  <si>
    <t>Veterans Services</t>
  </si>
  <si>
    <t>Maryland Lottery and Gaming - Sports Wagering - Bet Type</t>
  </si>
  <si>
    <t>Total Wagered</t>
  </si>
  <si>
    <t>% of Total</t>
  </si>
  <si>
    <t>Total Payouts</t>
  </si>
  <si>
    <t>Hold</t>
  </si>
  <si>
    <t>Fiscal Year 2024</t>
  </si>
  <si>
    <t>Golf</t>
  </si>
  <si>
    <t>Ice Hockey</t>
  </si>
  <si>
    <t>Motor Sports</t>
  </si>
  <si>
    <t>NCAA Basketball</t>
  </si>
  <si>
    <t>NCAA Football</t>
  </si>
  <si>
    <t>Pro Baseball</t>
  </si>
  <si>
    <t>Pro Basketball</t>
  </si>
  <si>
    <t>Pro Football US</t>
  </si>
  <si>
    <t>Soccer</t>
  </si>
  <si>
    <t>Tennis</t>
  </si>
  <si>
    <t>Parlay / 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</si>
</sst>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3" formatCode="_(* #,##0.00_);_(* \(#,##0.00\);_(* &quot;-&quot;??_);_(@_)"/>
    <numFmt numFmtId="164" formatCode="0.0%"/>
    <numFmt numFmtId="165" formatCode="&quot;$&quot;#,##0"/>
    <numFmt numFmtId="166" formatCode="mmmm\ yyyy"/>
    <numFmt numFmtId="167" formatCode="&quot;$&quot;#,##0.0"/>
    <numFmt numFmtId="168" formatCode="General_)"/>
    <numFmt numFmtId="169" formatCode="mm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168" fontId="11" fillId="0" borderId="0"/>
    <xf numFmtId="43" fontId="10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164" fontId="0" fillId="0" borderId="0" xfId="1" applyNumberFormat="1" applyFont="1" applyAlignment="1">
      <alignment horizontal="center"/>
    </xf>
    <xf numFmtId="0" fontId="4" fillId="0" borderId="0" xfId="0" applyFont="1"/>
    <xf numFmtId="16" fontId="7" fillId="0" borderId="0" xfId="0" applyNumberFormat="1" applyFont="1"/>
    <xf numFmtId="0" fontId="6" fillId="0" borderId="0" xfId="0" applyFont="1"/>
    <xf numFmtId="167" fontId="9" fillId="0" borderId="0" xfId="0" applyNumberFormat="1" applyFont="1" applyBorder="1"/>
    <xf numFmtId="0" fontId="2" fillId="0" borderId="0" xfId="0" applyFont="1" applyBorder="1" applyAlignment="1">
      <alignment vertical="center"/>
    </xf>
    <xf numFmtId="166" fontId="2" fillId="0" borderId="0" xfId="0" quotePrefix="1" applyNumberFormat="1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5" fontId="0" fillId="0" borderId="0" xfId="0" applyNumberFormat="1"/>
    <xf numFmtId="7" fontId="0" fillId="0" borderId="0" xfId="0" applyNumberFormat="1"/>
    <xf numFmtId="7" fontId="0" fillId="0" borderId="2" xfId="0" applyNumberFormat="1" applyBorder="1" applyAlignment="1">
      <alignment horizontal="center"/>
    </xf>
    <xf numFmtId="169" fontId="0" fillId="0" borderId="2" xfId="0" applyNumberFormat="1" applyBorder="1" applyAlignment="1">
      <alignment horizontal="center"/>
    </xf>
    <xf numFmtId="16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7" fontId="1" fillId="0" borderId="2" xfId="0" applyNumberFormat="1" applyFont="1" applyBorder="1" applyAlignment="1">
      <alignment horizontal="center"/>
    </xf>
    <xf numFmtId="0" fontId="7" fillId="0" borderId="0" xfId="0" quotePrefix="1" applyFont="1" applyAlignment="1"/>
    <xf numFmtId="169" fontId="0" fillId="2" borderId="2" xfId="0" applyNumberFormat="1" applyFill="1" applyBorder="1" applyAlignment="1">
      <alignment horizontal="center"/>
    </xf>
    <xf numFmtId="7" fontId="0" fillId="2" borderId="2" xfId="0" applyNumberFormat="1" applyFill="1" applyBorder="1" applyAlignment="1">
      <alignment horizontal="center"/>
    </xf>
    <xf numFmtId="164" fontId="0" fillId="2" borderId="2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9" fontId="0" fillId="0" borderId="2" xfId="0" applyNumberFormat="1" applyFill="1" applyBorder="1" applyAlignment="1">
      <alignment horizontal="center"/>
    </xf>
    <xf numFmtId="7" fontId="0" fillId="0" borderId="2" xfId="0" applyNumberForma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6" fontId="2" fillId="0" borderId="0" xfId="0" quotePrefix="1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0" fillId="0" borderId="0" xfId="0" quotePrefix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165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165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center"/>
    </xf>
    <xf numFmtId="0" fontId="15" fillId="0" borderId="0" xfId="0" applyFont="1" applyAlignment="1"/>
    <xf numFmtId="165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6" fontId="2" fillId="0" borderId="0" xfId="0" quotePrefix="1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" fontId="1" fillId="0" borderId="2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0" xfId="0" quotePrefix="1" applyFont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4">
    <cellStyle name="Comma 2" xfId="3" xr:uid="{00000000-0005-0000-0000-000001000000}"/>
    <cellStyle name="Normal" xfId="0" builtinId="0"/>
    <cellStyle name="Normal 2" xfId="2" xr:uid="{00000000-0005-0000-0000-000003000000}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95"/>
  <sheetViews>
    <sheetView zoomScaleNormal="100" workbookViewId="0">
      <pane ySplit="2" topLeftCell="A12" activePane="bottomLeft" state="frozen"/>
      <selection pane="bottomLeft" activeCell="F44" sqref="F44:J69"/>
    </sheetView>
  </sheetViews>
  <sheetFormatPr defaultRowHeight="15" x14ac:dyDescent="0.25"/>
  <cols>
    <col min="1" max="1" width="26.140625" customWidth="1"/>
    <col min="2" max="2" width="11" customWidth="1"/>
    <col min="3" max="4" width="17.28515625" bestFit="1" customWidth="1"/>
    <col min="5" max="5" width="8.85546875" customWidth="1"/>
    <col min="6" max="6" width="15.5703125" bestFit="1" customWidth="1"/>
    <col min="7" max="7" width="15.28515625" customWidth="1"/>
    <col min="8" max="8" width="15.28515625" bestFit="1" customWidth="1"/>
    <col min="9" max="9" width="14.5703125" bestFit="1" customWidth="1"/>
    <col min="10" max="10" width="13.5703125" bestFit="1" customWidth="1"/>
    <col min="11" max="11" width="12.7109375" customWidth="1"/>
    <col min="12" max="12" width="8.85546875" customWidth="1"/>
    <col min="13" max="13" width="14.28515625" bestFit="1" customWidth="1"/>
    <col min="14" max="14" width="12.140625" customWidth="1"/>
    <col min="15" max="15" width="12.5703125" bestFit="1" customWidth="1"/>
    <col min="16" max="16" width="13.42578125" customWidth="1"/>
    <col min="17" max="17" width="10.28515625" customWidth="1"/>
    <col min="18" max="18" width="14.28515625" bestFit="1" customWidth="1"/>
    <col min="19" max="19" width="13.5703125" bestFit="1" customWidth="1"/>
    <col min="20" max="20" width="15.28515625" bestFit="1" customWidth="1"/>
    <col min="21" max="21" width="14.28515625" bestFit="1" customWidth="1"/>
    <col min="22" max="24" width="9.140625" style="3"/>
    <col min="25" max="26" width="12.85546875" style="3" bestFit="1" customWidth="1"/>
    <col min="27" max="27" width="10.42578125" style="3" customWidth="1"/>
    <col min="28" max="31" width="13.140625" style="3" customWidth="1"/>
    <col min="32" max="32" width="3.5703125" style="3" customWidth="1"/>
    <col min="33" max="34" width="11.7109375" style="3" bestFit="1" customWidth="1"/>
    <col min="35" max="36" width="9.42578125" style="3" bestFit="1" customWidth="1"/>
    <col min="37" max="37" width="10.85546875" style="3" bestFit="1" customWidth="1"/>
    <col min="38" max="38" width="9.5703125" style="3" bestFit="1" customWidth="1"/>
    <col min="39" max="39" width="9.28515625" style="3" bestFit="1" customWidth="1"/>
    <col min="40" max="44" width="9.140625" style="3"/>
  </cols>
  <sheetData>
    <row r="1" spans="1:39" ht="23.25" x14ac:dyDescent="0.25">
      <c r="A1" s="44" t="s">
        <v>4</v>
      </c>
      <c r="B1" s="44"/>
      <c r="C1" s="44"/>
      <c r="D1" s="44"/>
      <c r="E1" s="44"/>
      <c r="F1" s="44"/>
      <c r="G1" s="44"/>
      <c r="H1" s="44"/>
      <c r="I1" s="44"/>
      <c r="J1" s="44"/>
      <c r="L1" s="7"/>
      <c r="M1" s="7"/>
      <c r="N1" s="7"/>
      <c r="O1" s="7"/>
      <c r="P1" s="7"/>
      <c r="Q1" s="30"/>
    </row>
    <row r="2" spans="1:39" ht="23.25" x14ac:dyDescent="0.35">
      <c r="A2" s="45">
        <v>45473</v>
      </c>
      <c r="B2" s="45"/>
      <c r="C2" s="45"/>
      <c r="D2" s="45"/>
      <c r="E2" s="45"/>
      <c r="F2" s="45"/>
      <c r="G2" s="45"/>
      <c r="H2" s="45"/>
      <c r="I2" s="45"/>
      <c r="J2" s="45"/>
      <c r="L2" s="8"/>
      <c r="M2" s="8"/>
      <c r="N2" s="8"/>
      <c r="O2" s="8"/>
      <c r="P2" s="8"/>
      <c r="Q2" s="29"/>
    </row>
    <row r="3" spans="1:39" ht="23.25" x14ac:dyDescent="0.35">
      <c r="A3" s="45" t="s">
        <v>17</v>
      </c>
      <c r="B3" s="45"/>
      <c r="C3" s="45"/>
      <c r="D3" s="45"/>
      <c r="E3" s="45"/>
      <c r="F3" s="45"/>
      <c r="G3" s="45"/>
      <c r="H3" s="45"/>
      <c r="I3" s="45"/>
      <c r="J3" s="45"/>
    </row>
    <row r="4" spans="1:39" x14ac:dyDescent="0.25">
      <c r="A4" s="46" t="s">
        <v>2</v>
      </c>
      <c r="B4" s="17" t="s">
        <v>3</v>
      </c>
      <c r="C4" s="18"/>
      <c r="D4" s="18"/>
      <c r="E4" s="18"/>
      <c r="F4" s="18" t="s">
        <v>21</v>
      </c>
      <c r="G4" s="18" t="s">
        <v>20</v>
      </c>
      <c r="H4" s="18"/>
      <c r="I4" s="18" t="s">
        <v>19</v>
      </c>
      <c r="J4" s="18" t="s">
        <v>10</v>
      </c>
    </row>
    <row r="5" spans="1:39" ht="15" customHeight="1" x14ac:dyDescent="0.25">
      <c r="A5" s="47"/>
      <c r="B5" s="17" t="s">
        <v>18</v>
      </c>
      <c r="C5" s="31" t="s">
        <v>6</v>
      </c>
      <c r="D5" s="31" t="s">
        <v>0</v>
      </c>
      <c r="E5" s="31" t="s">
        <v>7</v>
      </c>
      <c r="F5" s="31" t="s">
        <v>24</v>
      </c>
      <c r="G5" s="31" t="s">
        <v>33</v>
      </c>
      <c r="H5" s="31" t="s">
        <v>1</v>
      </c>
      <c r="I5" s="31" t="s">
        <v>22</v>
      </c>
      <c r="J5" s="31" t="s">
        <v>23</v>
      </c>
    </row>
    <row r="6" spans="1:39" x14ac:dyDescent="0.25">
      <c r="A6" s="42" t="s">
        <v>14</v>
      </c>
      <c r="B6" s="21">
        <v>45473</v>
      </c>
      <c r="C6" s="22">
        <v>905112.17</v>
      </c>
      <c r="D6" s="22">
        <v>916515.09</v>
      </c>
      <c r="E6" s="23">
        <f t="shared" ref="E6:E29" si="0">IF(C6=0,"N/A",+(C6-D6)/C6)</f>
        <v>-1.2598350102838551E-2</v>
      </c>
      <c r="F6" s="22">
        <v>0</v>
      </c>
      <c r="G6" s="22">
        <v>2255.7804250000004</v>
      </c>
      <c r="H6" s="22">
        <v>0</v>
      </c>
      <c r="I6" s="22">
        <v>0</v>
      </c>
      <c r="J6" s="22">
        <v>2035.51</v>
      </c>
    </row>
    <row r="7" spans="1:39" x14ac:dyDescent="0.25">
      <c r="A7" s="42"/>
      <c r="B7" s="24" t="s">
        <v>18</v>
      </c>
      <c r="C7" s="22">
        <v>10389940.73</v>
      </c>
      <c r="D7" s="22">
        <v>9621502.4800000004</v>
      </c>
      <c r="E7" s="23">
        <f t="shared" si="0"/>
        <v>7.3959829990291007E-2</v>
      </c>
      <c r="F7" s="22">
        <v>0</v>
      </c>
      <c r="G7" s="22">
        <v>25745.801825000002</v>
      </c>
      <c r="H7" s="22">
        <v>756351.14817499998</v>
      </c>
      <c r="I7" s="22">
        <v>113452.67292750001</v>
      </c>
      <c r="J7" s="22">
        <v>24788.629999999997</v>
      </c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x14ac:dyDescent="0.25">
      <c r="A8" s="43" t="s">
        <v>50</v>
      </c>
      <c r="B8" s="25">
        <v>45473</v>
      </c>
      <c r="C8" s="26">
        <v>373438.8</v>
      </c>
      <c r="D8" s="26">
        <v>326971.39</v>
      </c>
      <c r="E8" s="27">
        <f t="shared" ref="E8:E9" si="1">IF(C8=0,"N/A",+(C8-D8)/C8)</f>
        <v>0.12443112499290372</v>
      </c>
      <c r="F8" s="26">
        <v>0</v>
      </c>
      <c r="G8" s="26">
        <v>933.59699999999998</v>
      </c>
      <c r="H8" s="26">
        <v>38376.562999999973</v>
      </c>
      <c r="I8" s="26">
        <v>5756.4844499999954</v>
      </c>
      <c r="J8" s="26">
        <v>0</v>
      </c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x14ac:dyDescent="0.25">
      <c r="A9" s="43"/>
      <c r="B9" s="28" t="s">
        <v>18</v>
      </c>
      <c r="C9" s="26">
        <v>2865193.67</v>
      </c>
      <c r="D9" s="26">
        <v>2681368.3099999996</v>
      </c>
      <c r="E9" s="27">
        <f t="shared" si="1"/>
        <v>6.4158092321905877E-2</v>
      </c>
      <c r="F9" s="26">
        <v>0</v>
      </c>
      <c r="G9" s="26">
        <v>7162.9841749999996</v>
      </c>
      <c r="H9" s="26">
        <v>176662.38582500035</v>
      </c>
      <c r="I9" s="26">
        <v>26499.358762500004</v>
      </c>
      <c r="J9" s="26">
        <v>0</v>
      </c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x14ac:dyDescent="0.25">
      <c r="A10" s="42" t="s">
        <v>52</v>
      </c>
      <c r="B10" s="21">
        <v>45473</v>
      </c>
      <c r="C10" s="22">
        <v>175397.17</v>
      </c>
      <c r="D10" s="22">
        <v>134784.48000000001</v>
      </c>
      <c r="E10" s="23">
        <f t="shared" ref="E10:E11" si="2">IF(C10=0,"N/A",+(C10-D10)/C10)</f>
        <v>0.2315470084266468</v>
      </c>
      <c r="F10" s="22">
        <v>0</v>
      </c>
      <c r="G10" s="22">
        <v>438.49292500000001</v>
      </c>
      <c r="H10" s="22">
        <v>40174.197075000004</v>
      </c>
      <c r="I10" s="22">
        <v>6026.1295612500007</v>
      </c>
      <c r="J10" s="22">
        <v>0</v>
      </c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x14ac:dyDescent="0.25">
      <c r="A11" s="42"/>
      <c r="B11" s="24" t="s">
        <v>18</v>
      </c>
      <c r="C11" s="22">
        <v>1612285.5899999999</v>
      </c>
      <c r="D11" s="22">
        <v>1382134.02</v>
      </c>
      <c r="E11" s="23">
        <f t="shared" si="2"/>
        <v>0.14274863673500912</v>
      </c>
      <c r="F11" s="22">
        <v>0</v>
      </c>
      <c r="G11" s="22">
        <v>4030.7139750000001</v>
      </c>
      <c r="H11" s="22">
        <v>226120.85602499984</v>
      </c>
      <c r="I11" s="22">
        <v>33918.128403750008</v>
      </c>
      <c r="J11" s="22">
        <v>0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39" x14ac:dyDescent="0.25">
      <c r="A12" s="43" t="s">
        <v>25</v>
      </c>
      <c r="B12" s="25">
        <v>45473</v>
      </c>
      <c r="C12" s="26">
        <v>107833.51</v>
      </c>
      <c r="D12" s="26">
        <v>125736.78</v>
      </c>
      <c r="E12" s="27">
        <f t="shared" si="0"/>
        <v>-0.16602696137777584</v>
      </c>
      <c r="F12" s="26">
        <v>0</v>
      </c>
      <c r="G12" s="26">
        <v>269.583775</v>
      </c>
      <c r="H12" s="26">
        <v>0</v>
      </c>
      <c r="I12" s="26">
        <v>0</v>
      </c>
      <c r="J12" s="26">
        <v>454.73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39" x14ac:dyDescent="0.25">
      <c r="A13" s="43"/>
      <c r="B13" s="28" t="s">
        <v>18</v>
      </c>
      <c r="C13" s="26">
        <v>1481268.55</v>
      </c>
      <c r="D13" s="26">
        <v>1435665.78</v>
      </c>
      <c r="E13" s="27">
        <f t="shared" si="0"/>
        <v>3.0786294625643688E-2</v>
      </c>
      <c r="F13" s="26">
        <v>0</v>
      </c>
      <c r="G13" s="26">
        <v>3703.1713750000004</v>
      </c>
      <c r="H13" s="26">
        <v>60077.198625000019</v>
      </c>
      <c r="I13" s="26">
        <v>9011.5823737499995</v>
      </c>
      <c r="J13" s="26">
        <v>11131.369999999999</v>
      </c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x14ac:dyDescent="0.25">
      <c r="A14" s="42" t="s">
        <v>37</v>
      </c>
      <c r="B14" s="21">
        <v>45473</v>
      </c>
      <c r="C14" s="22">
        <v>640426.98</v>
      </c>
      <c r="D14" s="22">
        <v>650044.96</v>
      </c>
      <c r="E14" s="23">
        <f t="shared" si="0"/>
        <v>-1.5018074347835848E-2</v>
      </c>
      <c r="F14" s="22">
        <v>0</v>
      </c>
      <c r="G14" s="22">
        <v>1601.06745</v>
      </c>
      <c r="H14" s="22">
        <v>2.5500000174361048E-3</v>
      </c>
      <c r="I14" s="22">
        <v>3.8250000261541572E-4</v>
      </c>
      <c r="J14" s="22">
        <v>2931.25</v>
      </c>
    </row>
    <row r="15" spans="1:39" x14ac:dyDescent="0.25">
      <c r="A15" s="42"/>
      <c r="B15" s="24" t="s">
        <v>18</v>
      </c>
      <c r="C15" s="22">
        <v>11305666.68</v>
      </c>
      <c r="D15" s="22">
        <v>10165784.379999999</v>
      </c>
      <c r="E15" s="23">
        <f t="shared" si="0"/>
        <v>0.10082397900660563</v>
      </c>
      <c r="F15" s="22">
        <v>0</v>
      </c>
      <c r="G15" s="22">
        <v>26299.186699999991</v>
      </c>
      <c r="H15" s="22">
        <v>1124802.1633000008</v>
      </c>
      <c r="I15" s="22">
        <v>168720.32449499998</v>
      </c>
      <c r="J15" s="22">
        <v>46960.59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1:39" x14ac:dyDescent="0.25">
      <c r="A16" s="43" t="s">
        <v>38</v>
      </c>
      <c r="B16" s="25">
        <v>45473</v>
      </c>
      <c r="C16" s="26">
        <v>907296.41</v>
      </c>
      <c r="D16" s="26">
        <v>788004.35</v>
      </c>
      <c r="E16" s="27">
        <f t="shared" si="0"/>
        <v>0.13148080239841362</v>
      </c>
      <c r="F16" s="26">
        <v>0</v>
      </c>
      <c r="G16" s="26">
        <v>2161.231025</v>
      </c>
      <c r="H16" s="26">
        <v>117130.82897500005</v>
      </c>
      <c r="I16" s="26">
        <v>17569.624346250006</v>
      </c>
      <c r="J16" s="26">
        <v>9386.9599999999991</v>
      </c>
    </row>
    <row r="17" spans="1:39" x14ac:dyDescent="0.25">
      <c r="A17" s="43"/>
      <c r="B17" s="28" t="s">
        <v>18</v>
      </c>
      <c r="C17" s="26">
        <v>17634127.030000001</v>
      </c>
      <c r="D17" s="26">
        <v>15858558.189999999</v>
      </c>
      <c r="E17" s="27">
        <f t="shared" si="0"/>
        <v>0.10068935292228082</v>
      </c>
      <c r="F17" s="26">
        <v>0</v>
      </c>
      <c r="G17" s="26">
        <v>43549.557575000006</v>
      </c>
      <c r="H17" s="26">
        <v>1726367.9024250018</v>
      </c>
      <c r="I17" s="26">
        <v>258955.18630125007</v>
      </c>
      <c r="J17" s="26">
        <v>115146.69</v>
      </c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</row>
    <row r="18" spans="1:39" x14ac:dyDescent="0.25">
      <c r="A18" s="42" t="s">
        <v>39</v>
      </c>
      <c r="B18" s="21">
        <v>45473</v>
      </c>
      <c r="C18" s="22">
        <v>2515082.5</v>
      </c>
      <c r="D18" s="22">
        <v>2190311</v>
      </c>
      <c r="E18" s="23">
        <f t="shared" si="0"/>
        <v>0.12912956135633721</v>
      </c>
      <c r="F18" s="22">
        <v>5500</v>
      </c>
      <c r="G18" s="22">
        <v>6163.3062500000005</v>
      </c>
      <c r="H18" s="22">
        <v>313108.19375000003</v>
      </c>
      <c r="I18" s="22">
        <v>46966.229062500002</v>
      </c>
      <c r="J18" s="22">
        <v>11934</v>
      </c>
    </row>
    <row r="19" spans="1:39" x14ac:dyDescent="0.25">
      <c r="A19" s="42"/>
      <c r="B19" s="24" t="s">
        <v>18</v>
      </c>
      <c r="C19" s="22">
        <v>42570819.219999999</v>
      </c>
      <c r="D19" s="22">
        <v>38543174.629999995</v>
      </c>
      <c r="E19" s="23">
        <f t="shared" si="0"/>
        <v>9.4610455325881873E-2</v>
      </c>
      <c r="F19" s="22">
        <v>152346.75</v>
      </c>
      <c r="G19" s="22">
        <v>104264.23117500002</v>
      </c>
      <c r="H19" s="22">
        <v>3771041.3588250037</v>
      </c>
      <c r="I19" s="22">
        <v>565656.20382374991</v>
      </c>
      <c r="J19" s="22">
        <v>347954.93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1:39" x14ac:dyDescent="0.25">
      <c r="A20" s="43" t="s">
        <v>26</v>
      </c>
      <c r="B20" s="25">
        <v>45473</v>
      </c>
      <c r="C20" s="26">
        <v>43456.07</v>
      </c>
      <c r="D20" s="26">
        <v>61978.28</v>
      </c>
      <c r="E20" s="27">
        <f t="shared" si="0"/>
        <v>-0.42622837269914188</v>
      </c>
      <c r="F20" s="26">
        <v>0</v>
      </c>
      <c r="G20" s="26">
        <v>108.640175</v>
      </c>
      <c r="H20" s="26">
        <v>0</v>
      </c>
      <c r="I20" s="26">
        <v>0</v>
      </c>
      <c r="J20" s="26">
        <v>1118.57</v>
      </c>
      <c r="AF20" s="5"/>
      <c r="AG20" s="5"/>
      <c r="AH20" s="5"/>
      <c r="AI20" s="5"/>
      <c r="AJ20" s="5"/>
      <c r="AK20" s="5"/>
      <c r="AL20" s="5"/>
      <c r="AM20" s="5"/>
    </row>
    <row r="21" spans="1:39" x14ac:dyDescent="0.25">
      <c r="A21" s="43"/>
      <c r="B21" s="28" t="s">
        <v>18</v>
      </c>
      <c r="C21" s="26">
        <v>3292180.5900000003</v>
      </c>
      <c r="D21" s="26">
        <v>3094653.8199999989</v>
      </c>
      <c r="E21" s="27">
        <f t="shared" si="0"/>
        <v>5.9998765134570399E-2</v>
      </c>
      <c r="F21" s="26">
        <v>0</v>
      </c>
      <c r="G21" s="26">
        <v>8230.4514749999998</v>
      </c>
      <c r="H21" s="26">
        <v>207950.9385250014</v>
      </c>
      <c r="I21" s="26">
        <v>31192.641524999999</v>
      </c>
      <c r="J21" s="26">
        <v>24550.539999999997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</row>
    <row r="22" spans="1:39" x14ac:dyDescent="0.25">
      <c r="A22" s="42" t="s">
        <v>36</v>
      </c>
      <c r="B22" s="21">
        <v>45473</v>
      </c>
      <c r="C22" s="22">
        <v>177961.60000000001</v>
      </c>
      <c r="D22" s="22">
        <v>146705.47</v>
      </c>
      <c r="E22" s="23">
        <f t="shared" ref="E22:E23" si="3">IF(C22=0,"N/A",+(C22-D22)/C22)</f>
        <v>0.17563412556416666</v>
      </c>
      <c r="F22" s="22">
        <v>0</v>
      </c>
      <c r="G22" s="22">
        <v>434.80399999999997</v>
      </c>
      <c r="H22" s="22">
        <v>14384.756000000007</v>
      </c>
      <c r="I22" s="22">
        <v>2157.7134000000005</v>
      </c>
      <c r="J22" s="22">
        <v>771.8900000000001</v>
      </c>
      <c r="AF22" s="5"/>
      <c r="AG22" s="5"/>
      <c r="AH22" s="5"/>
      <c r="AI22" s="5"/>
      <c r="AJ22" s="5"/>
      <c r="AK22" s="5"/>
      <c r="AL22" s="5"/>
      <c r="AM22" s="5"/>
    </row>
    <row r="23" spans="1:39" x14ac:dyDescent="0.25">
      <c r="A23" s="42"/>
      <c r="B23" s="24" t="s">
        <v>18</v>
      </c>
      <c r="C23" s="22">
        <v>2836035.9699999997</v>
      </c>
      <c r="D23" s="22">
        <v>2636039.21</v>
      </c>
      <c r="E23" s="23">
        <f t="shared" si="3"/>
        <v>7.0519824894886576E-2</v>
      </c>
      <c r="F23" s="22">
        <v>0</v>
      </c>
      <c r="G23" s="22">
        <v>6970.9099249999999</v>
      </c>
      <c r="H23" s="22">
        <v>193041.87007499975</v>
      </c>
      <c r="I23" s="22">
        <v>28956.281516249997</v>
      </c>
      <c r="J23" s="22">
        <v>26470.43</v>
      </c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1:39" x14ac:dyDescent="0.25">
      <c r="A24" s="43" t="s">
        <v>16</v>
      </c>
      <c r="B24" s="25">
        <v>45473</v>
      </c>
      <c r="C24" s="26">
        <v>3927444.9</v>
      </c>
      <c r="D24" s="26">
        <v>4173574.6</v>
      </c>
      <c r="E24" s="27">
        <f t="shared" si="0"/>
        <v>-6.2669166918166111E-2</v>
      </c>
      <c r="F24" s="26">
        <v>0</v>
      </c>
      <c r="G24" s="26">
        <v>9818.6122500000001</v>
      </c>
      <c r="H24" s="26">
        <v>0</v>
      </c>
      <c r="I24" s="26">
        <v>0</v>
      </c>
      <c r="J24" s="26">
        <v>24312.05</v>
      </c>
    </row>
    <row r="25" spans="1:39" x14ac:dyDescent="0.25">
      <c r="A25" s="43"/>
      <c r="B25" s="28" t="s">
        <v>18</v>
      </c>
      <c r="C25" s="26">
        <v>57349617.11999999</v>
      </c>
      <c r="D25" s="26">
        <v>53643172.050000004</v>
      </c>
      <c r="E25" s="27">
        <f t="shared" si="0"/>
        <v>6.462894185055347E-2</v>
      </c>
      <c r="F25" s="26">
        <v>0</v>
      </c>
      <c r="G25" s="26">
        <v>143374.04280000002</v>
      </c>
      <c r="H25" s="26">
        <v>3819019.3371999855</v>
      </c>
      <c r="I25" s="26">
        <v>572852.90116124984</v>
      </c>
      <c r="J25" s="26">
        <v>276233.75</v>
      </c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  <c r="AJ25" s="6"/>
      <c r="AK25" s="6"/>
      <c r="AL25" s="6"/>
      <c r="AM25" s="6"/>
    </row>
    <row r="26" spans="1:39" x14ac:dyDescent="0.25">
      <c r="A26" s="42" t="s">
        <v>5</v>
      </c>
      <c r="B26" s="21">
        <v>45473</v>
      </c>
      <c r="C26" s="22">
        <v>905960.46</v>
      </c>
      <c r="D26" s="22">
        <v>827785.22</v>
      </c>
      <c r="E26" s="23">
        <f t="shared" si="0"/>
        <v>8.6289902762422974E-2</v>
      </c>
      <c r="F26" s="22">
        <v>0</v>
      </c>
      <c r="G26" s="22">
        <v>2264.9011500000001</v>
      </c>
      <c r="H26" s="22">
        <v>75910.338849999986</v>
      </c>
      <c r="I26" s="22">
        <v>11386.550827499997</v>
      </c>
      <c r="J26" s="22">
        <v>14810.150000000001</v>
      </c>
    </row>
    <row r="27" spans="1:39" x14ac:dyDescent="0.25">
      <c r="A27" s="42"/>
      <c r="B27" s="24" t="s">
        <v>18</v>
      </c>
      <c r="C27" s="22">
        <v>18651147.510000002</v>
      </c>
      <c r="D27" s="22">
        <v>16426583.970000001</v>
      </c>
      <c r="E27" s="23">
        <f t="shared" si="0"/>
        <v>0.11927220771844084</v>
      </c>
      <c r="F27" s="22">
        <v>0</v>
      </c>
      <c r="G27" s="22">
        <v>46627.868775000003</v>
      </c>
      <c r="H27" s="22">
        <v>2177935.6712250011</v>
      </c>
      <c r="I27" s="22">
        <v>326690.35068375006</v>
      </c>
      <c r="J27" s="22">
        <v>97703.75</v>
      </c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</row>
    <row r="28" spans="1:39" x14ac:dyDescent="0.25">
      <c r="A28" s="43" t="s">
        <v>15</v>
      </c>
      <c r="B28" s="25">
        <v>45473</v>
      </c>
      <c r="C28" s="26">
        <v>339521.53</v>
      </c>
      <c r="D28" s="26">
        <v>300198.78000000003</v>
      </c>
      <c r="E28" s="27">
        <f t="shared" si="0"/>
        <v>0.11581813383086485</v>
      </c>
      <c r="F28" s="26">
        <v>0</v>
      </c>
      <c r="G28" s="26">
        <v>848.80382500000007</v>
      </c>
      <c r="H28" s="26">
        <v>38473.946174999997</v>
      </c>
      <c r="I28" s="26">
        <v>5771.0919262499992</v>
      </c>
      <c r="J28" s="26">
        <v>769.2</v>
      </c>
    </row>
    <row r="29" spans="1:39" x14ac:dyDescent="0.25">
      <c r="A29" s="43"/>
      <c r="B29" s="28" t="s">
        <v>18</v>
      </c>
      <c r="C29" s="26">
        <v>4755714.8400000008</v>
      </c>
      <c r="D29" s="26">
        <v>4495154.1900000004</v>
      </c>
      <c r="E29" s="27">
        <f t="shared" si="0"/>
        <v>5.4788955765060196E-2</v>
      </c>
      <c r="F29" s="26">
        <v>0</v>
      </c>
      <c r="G29" s="26">
        <v>11889.2871</v>
      </c>
      <c r="H29" s="26">
        <v>248671.36290000039</v>
      </c>
      <c r="I29" s="26">
        <v>37300.705016249995</v>
      </c>
      <c r="J29" s="26">
        <v>7840.8499999999995</v>
      </c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1:39" x14ac:dyDescent="0.25">
      <c r="A30" s="42" t="s">
        <v>51</v>
      </c>
      <c r="B30" s="21">
        <v>45473</v>
      </c>
      <c r="C30" s="22">
        <v>250059.75</v>
      </c>
      <c r="D30" s="22">
        <v>202012.5</v>
      </c>
      <c r="E30" s="23">
        <f t="shared" ref="E30:E31" si="4">IF(C30=0,"N/A",+(C30-D30)/C30)</f>
        <v>0.19214307780440476</v>
      </c>
      <c r="F30" s="22">
        <v>0</v>
      </c>
      <c r="G30" s="22">
        <v>625.14937499999996</v>
      </c>
      <c r="H30" s="22">
        <v>47422.100624999999</v>
      </c>
      <c r="I30" s="22">
        <v>7113.3150937499995</v>
      </c>
      <c r="J30" s="22">
        <v>4073.75</v>
      </c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</row>
    <row r="31" spans="1:39" x14ac:dyDescent="0.25">
      <c r="A31" s="42"/>
      <c r="B31" s="24" t="s">
        <v>18</v>
      </c>
      <c r="C31" s="22">
        <v>5878271.75</v>
      </c>
      <c r="D31" s="22">
        <v>5403702.7599999998</v>
      </c>
      <c r="E31" s="23">
        <f t="shared" si="4"/>
        <v>8.0732740877452663E-2</v>
      </c>
      <c r="F31" s="22">
        <v>30</v>
      </c>
      <c r="G31" s="22">
        <v>14585.354374999999</v>
      </c>
      <c r="H31" s="22">
        <v>459955.63562500023</v>
      </c>
      <c r="I31" s="22">
        <v>68993.3454375</v>
      </c>
      <c r="J31" s="22">
        <v>7080</v>
      </c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</row>
    <row r="32" spans="1:39" ht="7.5" customHeight="1" x14ac:dyDescent="0.25">
      <c r="A32" s="9"/>
      <c r="B32" s="9"/>
      <c r="C32" s="10"/>
      <c r="D32" s="10"/>
      <c r="E32" s="11"/>
      <c r="F32" s="10"/>
      <c r="G32" s="10"/>
      <c r="H32" s="10"/>
      <c r="I32" s="10"/>
      <c r="J32" s="10"/>
    </row>
    <row r="33" spans="1:39" x14ac:dyDescent="0.25">
      <c r="A33" s="48" t="s">
        <v>53</v>
      </c>
      <c r="B33" s="16">
        <f>+B24</f>
        <v>45473</v>
      </c>
      <c r="C33" s="19">
        <f>+C24+C18+C16+C26+C14+C6+C28+C12+C20+C22+C8+C30+C10</f>
        <v>11268991.85</v>
      </c>
      <c r="D33" s="19">
        <f>+D24+D18+D16+D26+D14+D6+D28+D12+D20+D22+D8+D30+D10</f>
        <v>10844622.899999999</v>
      </c>
      <c r="E33" s="11">
        <f t="shared" ref="E33" si="5">+(C33-D33)/C33</f>
        <v>3.7658111359801995E-2</v>
      </c>
      <c r="F33" s="19">
        <f t="shared" ref="F33:J34" si="6">+F24+F18+F16+F26+F14+F6+F28+F12+F20+F22+F8+F30+F10</f>
        <v>5500</v>
      </c>
      <c r="G33" s="19">
        <f t="shared" si="6"/>
        <v>27923.969625000002</v>
      </c>
      <c r="H33" s="19">
        <f t="shared" si="6"/>
        <v>684980.92700000014</v>
      </c>
      <c r="I33" s="19">
        <f t="shared" si="6"/>
        <v>102747.13905</v>
      </c>
      <c r="J33" s="19">
        <f t="shared" si="6"/>
        <v>72598.060000000012</v>
      </c>
      <c r="Y33" s="5"/>
      <c r="Z33" s="5"/>
      <c r="AA33" s="5"/>
      <c r="AB33" s="5"/>
      <c r="AC33" s="5"/>
      <c r="AD33" s="5"/>
      <c r="AE33" s="5"/>
    </row>
    <row r="34" spans="1:39" x14ac:dyDescent="0.25">
      <c r="A34" s="48"/>
      <c r="B34" s="17" t="str">
        <f>+B29</f>
        <v>FYTD</v>
      </c>
      <c r="C34" s="19">
        <f>+C25+C19+C17+C27+C15+C7+C29+C13+C21+C23+C9+C31+C11</f>
        <v>180622269.25</v>
      </c>
      <c r="D34" s="19">
        <f>+D25+D19+D17+D27+D15+D7+D29+D13+D21+D23+D9+D31+D11</f>
        <v>165387493.78999999</v>
      </c>
      <c r="E34" s="11">
        <f t="shared" ref="E34" si="7">+(C34-D34)/C34</f>
        <v>8.4346052805446131E-2</v>
      </c>
      <c r="F34" s="19">
        <f t="shared" si="6"/>
        <v>152376.75</v>
      </c>
      <c r="G34" s="19">
        <f t="shared" si="6"/>
        <v>446433.56125000003</v>
      </c>
      <c r="H34" s="19">
        <f t="shared" si="6"/>
        <v>14947997.828749996</v>
      </c>
      <c r="I34" s="19">
        <f t="shared" si="6"/>
        <v>2242199.6824274999</v>
      </c>
      <c r="J34" s="19">
        <f t="shared" si="6"/>
        <v>985861.52999999991</v>
      </c>
    </row>
    <row r="35" spans="1:39" x14ac:dyDescent="0.25">
      <c r="A35" s="4" t="s">
        <v>13</v>
      </c>
      <c r="I35" s="12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</row>
    <row r="36" spans="1:39" x14ac:dyDescent="0.25">
      <c r="AF36" s="5"/>
      <c r="AG36" s="5"/>
      <c r="AH36" s="5"/>
      <c r="AI36" s="5"/>
      <c r="AJ36" s="5"/>
      <c r="AK36" s="5"/>
      <c r="AL36" s="5"/>
      <c r="AM36" s="5"/>
    </row>
    <row r="37" spans="1:39" ht="15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  <c r="J37" s="20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</row>
    <row r="38" spans="1:39" x14ac:dyDescent="0.25"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</row>
    <row r="39" spans="1:39" ht="23.25" x14ac:dyDescent="0.25">
      <c r="A39" s="44" t="s">
        <v>4</v>
      </c>
      <c r="B39" s="44"/>
      <c r="C39" s="44"/>
      <c r="D39" s="44"/>
      <c r="E39" s="44"/>
      <c r="F39" s="44"/>
      <c r="G39" s="44"/>
      <c r="H39" s="44"/>
      <c r="I39" s="44"/>
      <c r="J39" s="44"/>
    </row>
    <row r="40" spans="1:39" ht="23.25" x14ac:dyDescent="0.35">
      <c r="A40" s="45">
        <f>+A2</f>
        <v>45473</v>
      </c>
      <c r="B40" s="45"/>
      <c r="C40" s="45"/>
      <c r="D40" s="45"/>
      <c r="E40" s="45"/>
      <c r="F40" s="45"/>
      <c r="G40" s="45"/>
      <c r="H40" s="45"/>
      <c r="I40" s="45"/>
      <c r="J40" s="45"/>
    </row>
    <row r="41" spans="1:39" ht="23.25" x14ac:dyDescent="0.35">
      <c r="A41" s="45" t="s">
        <v>29</v>
      </c>
      <c r="B41" s="45"/>
      <c r="C41" s="45"/>
      <c r="D41" s="45"/>
      <c r="E41" s="45"/>
      <c r="F41" s="45"/>
      <c r="G41" s="45"/>
      <c r="H41" s="45"/>
      <c r="I41" s="45"/>
      <c r="J41" s="45"/>
    </row>
    <row r="42" spans="1:39" x14ac:dyDescent="0.25">
      <c r="A42" s="46" t="s">
        <v>2</v>
      </c>
      <c r="B42" s="17" t="s">
        <v>3</v>
      </c>
      <c r="C42" s="18"/>
      <c r="D42" s="18"/>
      <c r="E42" s="18"/>
      <c r="F42" s="18" t="s">
        <v>21</v>
      </c>
      <c r="G42" s="18" t="s">
        <v>20</v>
      </c>
      <c r="H42" s="18"/>
      <c r="I42" s="18" t="s">
        <v>19</v>
      </c>
      <c r="J42" s="18" t="s">
        <v>10</v>
      </c>
    </row>
    <row r="43" spans="1:39" x14ac:dyDescent="0.25">
      <c r="A43" s="47"/>
      <c r="B43" s="17" t="s">
        <v>18</v>
      </c>
      <c r="C43" s="31" t="s">
        <v>6</v>
      </c>
      <c r="D43" s="31" t="s">
        <v>0</v>
      </c>
      <c r="E43" s="31" t="s">
        <v>7</v>
      </c>
      <c r="F43" s="31" t="s">
        <v>24</v>
      </c>
      <c r="G43" s="31" t="s">
        <v>33</v>
      </c>
      <c r="H43" s="31" t="s">
        <v>1</v>
      </c>
      <c r="I43" s="31" t="s">
        <v>22</v>
      </c>
      <c r="J43" s="31" t="s">
        <v>23</v>
      </c>
    </row>
    <row r="44" spans="1:39" x14ac:dyDescent="0.25">
      <c r="A44" s="43" t="s">
        <v>27</v>
      </c>
      <c r="B44" s="15">
        <v>45473</v>
      </c>
      <c r="C44" s="14">
        <v>28722787.140000001</v>
      </c>
      <c r="D44" s="14">
        <v>26257637.09</v>
      </c>
      <c r="E44" s="27">
        <f t="shared" ref="E44:E67" si="8">IF(C44=0,"N/A",+(C44-D44)/C44)</f>
        <v>8.5825586423226227E-2</v>
      </c>
      <c r="F44" s="14">
        <v>0</v>
      </c>
      <c r="G44" s="26">
        <v>69454.847850000006</v>
      </c>
      <c r="H44" s="14">
        <v>2395695.2021500007</v>
      </c>
      <c r="I44" s="14">
        <v>359354.2803225001</v>
      </c>
      <c r="J44" s="14">
        <v>0</v>
      </c>
      <c r="M44" s="13"/>
    </row>
    <row r="45" spans="1:39" x14ac:dyDescent="0.25">
      <c r="A45" s="43"/>
      <c r="B45" s="10" t="s">
        <v>18</v>
      </c>
      <c r="C45" s="14">
        <v>404873275.35999995</v>
      </c>
      <c r="D45" s="14">
        <v>365887369.47999996</v>
      </c>
      <c r="E45" s="27">
        <f t="shared" si="8"/>
        <v>9.6291625682962192E-2</v>
      </c>
      <c r="F45" s="14">
        <v>12044168.1</v>
      </c>
      <c r="G45" s="26">
        <v>964193.87815</v>
      </c>
      <c r="H45" s="14">
        <v>25966389.741849992</v>
      </c>
      <c r="I45" s="14">
        <v>3894958.4612774998</v>
      </c>
      <c r="J45" s="14">
        <v>0</v>
      </c>
    </row>
    <row r="46" spans="1:39" x14ac:dyDescent="0.25">
      <c r="A46" s="42" t="s">
        <v>44</v>
      </c>
      <c r="B46" s="21">
        <v>45473</v>
      </c>
      <c r="C46" s="22">
        <v>5267717.09</v>
      </c>
      <c r="D46" s="22">
        <v>5056625.74</v>
      </c>
      <c r="E46" s="23">
        <f t="shared" si="8"/>
        <v>4.0072643688615336E-2</v>
      </c>
      <c r="F46" s="22">
        <v>0</v>
      </c>
      <c r="G46" s="22">
        <v>13169.292724999999</v>
      </c>
      <c r="H46" s="22">
        <v>197922.05727499962</v>
      </c>
      <c r="I46" s="22">
        <v>29688.308591249941</v>
      </c>
      <c r="J46" s="22">
        <v>0</v>
      </c>
    </row>
    <row r="47" spans="1:39" x14ac:dyDescent="0.25">
      <c r="A47" s="42"/>
      <c r="B47" s="24" t="s">
        <v>18</v>
      </c>
      <c r="C47" s="22">
        <v>62742171.969999999</v>
      </c>
      <c r="D47" s="22">
        <v>58704545.720000006</v>
      </c>
      <c r="E47" s="23">
        <f t="shared" si="8"/>
        <v>6.4352669396439965E-2</v>
      </c>
      <c r="F47" s="22">
        <v>1177189.77</v>
      </c>
      <c r="G47" s="22">
        <v>156855.429925</v>
      </c>
      <c r="H47" s="22">
        <v>2703581.0500749927</v>
      </c>
      <c r="I47" s="22">
        <v>405537.15751124971</v>
      </c>
      <c r="J47" s="22">
        <v>0</v>
      </c>
    </row>
    <row r="48" spans="1:39" x14ac:dyDescent="0.25">
      <c r="A48" s="52" t="s">
        <v>28</v>
      </c>
      <c r="B48" s="15">
        <v>45473</v>
      </c>
      <c r="C48" s="14">
        <v>19777426.949999999</v>
      </c>
      <c r="D48" s="14">
        <v>18923421.050000001</v>
      </c>
      <c r="E48" s="27">
        <f t="shared" si="8"/>
        <v>4.318083955810028E-2</v>
      </c>
      <c r="F48" s="14">
        <v>170801.18</v>
      </c>
      <c r="G48" s="26">
        <v>48870.464424999998</v>
      </c>
      <c r="H48" s="14">
        <v>634334.25557499856</v>
      </c>
      <c r="I48" s="14">
        <v>95150.138336249787</v>
      </c>
      <c r="J48" s="14">
        <v>0</v>
      </c>
    </row>
    <row r="49" spans="1:10" x14ac:dyDescent="0.25">
      <c r="A49" s="53"/>
      <c r="B49" s="10" t="s">
        <v>18</v>
      </c>
      <c r="C49" s="14">
        <v>236904159.56999999</v>
      </c>
      <c r="D49" s="14">
        <v>224076526.43000001</v>
      </c>
      <c r="E49" s="27">
        <f t="shared" si="8"/>
        <v>5.4146930823347157E-2</v>
      </c>
      <c r="F49" s="14">
        <v>3334293.4800000004</v>
      </c>
      <c r="G49" s="26">
        <v>584416.79704999994</v>
      </c>
      <c r="H49" s="14">
        <v>8908922.862949986</v>
      </c>
      <c r="I49" s="14">
        <v>1336338.4294424986</v>
      </c>
      <c r="J49" s="14">
        <v>0</v>
      </c>
    </row>
    <row r="50" spans="1:10" x14ac:dyDescent="0.25">
      <c r="A50" s="49" t="s">
        <v>48</v>
      </c>
      <c r="B50" s="21">
        <v>45473</v>
      </c>
      <c r="C50" s="22">
        <v>560308.06000000006</v>
      </c>
      <c r="D50" s="22">
        <v>481061.48</v>
      </c>
      <c r="E50" s="23">
        <f t="shared" ref="E50:E51" si="9">IF(C50=0,"N/A",+(C50-D50)/C50)</f>
        <v>0.14143394617596625</v>
      </c>
      <c r="F50" s="22">
        <v>19445</v>
      </c>
      <c r="G50" s="22">
        <v>1400.7701500000001</v>
      </c>
      <c r="H50" s="22">
        <v>0</v>
      </c>
      <c r="I50" s="22">
        <v>0</v>
      </c>
      <c r="J50" s="22">
        <v>0</v>
      </c>
    </row>
    <row r="51" spans="1:10" x14ac:dyDescent="0.25">
      <c r="A51" s="50"/>
      <c r="B51" s="24" t="s">
        <v>18</v>
      </c>
      <c r="C51" s="22">
        <v>6270933.3100000005</v>
      </c>
      <c r="D51" s="22">
        <v>5615861.9000000004</v>
      </c>
      <c r="E51" s="23">
        <f t="shared" si="9"/>
        <v>0.10446154944039743</v>
      </c>
      <c r="F51" s="22">
        <v>545105.79</v>
      </c>
      <c r="G51" s="22">
        <v>-154342.646725</v>
      </c>
      <c r="H51" s="22">
        <v>339483.51672500011</v>
      </c>
      <c r="I51" s="22">
        <v>50922.52922625003</v>
      </c>
      <c r="J51" s="22">
        <v>0</v>
      </c>
    </row>
    <row r="52" spans="1:10" x14ac:dyDescent="0.25">
      <c r="A52" s="52" t="s">
        <v>40</v>
      </c>
      <c r="B52" s="15">
        <v>45473</v>
      </c>
      <c r="C52" s="14">
        <v>128083651.22</v>
      </c>
      <c r="D52" s="14">
        <v>117386295.59999999</v>
      </c>
      <c r="E52" s="27">
        <f t="shared" si="8"/>
        <v>8.3518509334387508E-2</v>
      </c>
      <c r="F52" s="14">
        <v>0</v>
      </c>
      <c r="G52" s="26">
        <v>312646.15000000002</v>
      </c>
      <c r="H52" s="14">
        <v>10398651.150000004</v>
      </c>
      <c r="I52" s="14">
        <v>1559797.6725000006</v>
      </c>
      <c r="J52" s="14">
        <v>0</v>
      </c>
    </row>
    <row r="53" spans="1:10" x14ac:dyDescent="0.25">
      <c r="A53" s="53"/>
      <c r="B53" s="10" t="s">
        <v>18</v>
      </c>
      <c r="C53" s="14">
        <v>1682073227.3699999</v>
      </c>
      <c r="D53" s="14">
        <v>1519089933.3300002</v>
      </c>
      <c r="E53" s="27">
        <f t="shared" si="8"/>
        <v>9.6894291751395217E-2</v>
      </c>
      <c r="F53" s="14">
        <v>46592974.230000004</v>
      </c>
      <c r="G53" s="26">
        <v>4081137.6548000001</v>
      </c>
      <c r="H53" s="14">
        <v>112323123.83519973</v>
      </c>
      <c r="I53" s="14">
        <v>16848468.575279996</v>
      </c>
      <c r="J53" s="14">
        <v>0</v>
      </c>
    </row>
    <row r="54" spans="1:10" x14ac:dyDescent="0.25">
      <c r="A54" s="49" t="s">
        <v>49</v>
      </c>
      <c r="B54" s="21">
        <v>45473</v>
      </c>
      <c r="C54" s="22">
        <v>2096219.8</v>
      </c>
      <c r="D54" s="22">
        <v>2008892.48</v>
      </c>
      <c r="E54" s="23">
        <f t="shared" si="8"/>
        <v>4.1659429035065913E-2</v>
      </c>
      <c r="F54" s="22">
        <v>10850</v>
      </c>
      <c r="G54" s="22">
        <v>5240.5495000000001</v>
      </c>
      <c r="H54" s="22">
        <v>71236.770500000071</v>
      </c>
      <c r="I54" s="22">
        <v>10685.51557500001</v>
      </c>
      <c r="J54" s="22">
        <v>0</v>
      </c>
    </row>
    <row r="55" spans="1:10" x14ac:dyDescent="0.25">
      <c r="A55" s="50"/>
      <c r="B55" s="24" t="s">
        <v>18</v>
      </c>
      <c r="C55" s="22">
        <v>10852921.500000002</v>
      </c>
      <c r="D55" s="22">
        <v>10241285.810000001</v>
      </c>
      <c r="E55" s="23">
        <f t="shared" si="8"/>
        <v>5.6356778218657644E-2</v>
      </c>
      <c r="F55" s="22">
        <v>25550</v>
      </c>
      <c r="G55" s="22">
        <v>27132.303750000003</v>
      </c>
      <c r="H55" s="22">
        <v>558953.38625000138</v>
      </c>
      <c r="I55" s="22">
        <v>83843.007937500079</v>
      </c>
      <c r="J55" s="22">
        <v>0</v>
      </c>
    </row>
    <row r="56" spans="1:10" x14ac:dyDescent="0.25">
      <c r="A56" s="43" t="s">
        <v>42</v>
      </c>
      <c r="B56" s="15">
        <v>45473</v>
      </c>
      <c r="C56" s="14">
        <v>13349462.98</v>
      </c>
      <c r="D56" s="14">
        <v>12077944.25</v>
      </c>
      <c r="E56" s="27">
        <f t="shared" si="8"/>
        <v>9.5248680183238385E-2</v>
      </c>
      <c r="F56" s="14">
        <v>0</v>
      </c>
      <c r="G56" s="26">
        <v>33373.657449999999</v>
      </c>
      <c r="H56" s="14">
        <v>1238145.0725500004</v>
      </c>
      <c r="I56" s="14">
        <v>185721.76088250006</v>
      </c>
      <c r="J56" s="14">
        <v>0</v>
      </c>
    </row>
    <row r="57" spans="1:10" x14ac:dyDescent="0.25">
      <c r="A57" s="43"/>
      <c r="B57" s="10" t="s">
        <v>18</v>
      </c>
      <c r="C57" s="14">
        <v>261149010</v>
      </c>
      <c r="D57" s="14">
        <v>243855179.51000002</v>
      </c>
      <c r="E57" s="27">
        <f t="shared" si="8"/>
        <v>6.6222079455709904E-2</v>
      </c>
      <c r="F57" s="14">
        <v>20261112.98</v>
      </c>
      <c r="G57" s="26">
        <v>566103.51500000013</v>
      </c>
      <c r="H57" s="14">
        <v>4883954.3049999792</v>
      </c>
      <c r="I57" s="14">
        <v>732593.14578000153</v>
      </c>
      <c r="J57" s="14">
        <v>0</v>
      </c>
    </row>
    <row r="58" spans="1:10" x14ac:dyDescent="0.25">
      <c r="A58" s="49" t="s">
        <v>41</v>
      </c>
      <c r="B58" s="21">
        <v>45473</v>
      </c>
      <c r="C58" s="22">
        <v>162651695.69999999</v>
      </c>
      <c r="D58" s="22">
        <v>140109331.97</v>
      </c>
      <c r="E58" s="23">
        <f t="shared" si="8"/>
        <v>0.13859286024031284</v>
      </c>
      <c r="F58" s="22">
        <v>0</v>
      </c>
      <c r="G58" s="22">
        <v>383156.49</v>
      </c>
      <c r="H58" s="22">
        <v>22159207.239999991</v>
      </c>
      <c r="I58" s="22">
        <v>3323881.0859999987</v>
      </c>
      <c r="J58" s="22">
        <v>0</v>
      </c>
    </row>
    <row r="59" spans="1:10" x14ac:dyDescent="0.25">
      <c r="A59" s="50"/>
      <c r="B59" s="24" t="s">
        <v>18</v>
      </c>
      <c r="C59" s="22">
        <v>2338907778.1099997</v>
      </c>
      <c r="D59" s="22">
        <v>2034992910.72</v>
      </c>
      <c r="E59" s="23">
        <f t="shared" si="8"/>
        <v>0.1299387988848299</v>
      </c>
      <c r="F59" s="22">
        <v>70083287.709999993</v>
      </c>
      <c r="G59" s="22">
        <v>5648588.4967499999</v>
      </c>
      <c r="H59" s="22">
        <v>228182991.18324965</v>
      </c>
      <c r="I59" s="22">
        <v>34227448.677487493</v>
      </c>
      <c r="J59" s="22">
        <v>0</v>
      </c>
    </row>
    <row r="60" spans="1:10" x14ac:dyDescent="0.25">
      <c r="A60" s="43" t="s">
        <v>45</v>
      </c>
      <c r="B60" s="15">
        <v>45473</v>
      </c>
      <c r="C60" s="14">
        <v>405950.49</v>
      </c>
      <c r="D60" s="14">
        <v>414611.56</v>
      </c>
      <c r="E60" s="27">
        <f t="shared" ref="E60:E61" si="10">IF(C60=0,"N/A",+(C60-D60)/C60)</f>
        <v>-2.1335286477915095E-2</v>
      </c>
      <c r="F60" s="14">
        <v>4545</v>
      </c>
      <c r="G60" s="26">
        <v>1014.876225</v>
      </c>
      <c r="H60" s="14">
        <v>3.7749999937659595E-3</v>
      </c>
      <c r="I60" s="14">
        <v>5.6624999906489386E-4</v>
      </c>
      <c r="J60" s="14">
        <v>0</v>
      </c>
    </row>
    <row r="61" spans="1:10" x14ac:dyDescent="0.25">
      <c r="A61" s="43"/>
      <c r="B61" s="10" t="s">
        <v>18</v>
      </c>
      <c r="C61" s="14">
        <v>10793219.300000001</v>
      </c>
      <c r="D61" s="14">
        <v>10275320.640000002</v>
      </c>
      <c r="E61" s="27">
        <f t="shared" si="10"/>
        <v>4.7983705843908708E-2</v>
      </c>
      <c r="F61" s="14">
        <v>462062.4</v>
      </c>
      <c r="G61" s="26">
        <v>37016.36825</v>
      </c>
      <c r="H61" s="14">
        <v>78193.851749998255</v>
      </c>
      <c r="I61" s="14">
        <v>11729.079420000004</v>
      </c>
      <c r="J61" s="14">
        <v>0</v>
      </c>
    </row>
    <row r="62" spans="1:10" x14ac:dyDescent="0.25">
      <c r="A62" s="49" t="s">
        <v>47</v>
      </c>
      <c r="B62" s="21">
        <v>45473</v>
      </c>
      <c r="C62" s="22">
        <v>12049515.619999999</v>
      </c>
      <c r="D62" s="22">
        <v>11031912.15</v>
      </c>
      <c r="E62" s="23">
        <f t="shared" ref="E62:E63" si="11">IF(C62=0,"N/A",+(C62-D62)/C62)</f>
        <v>8.4451815499617472E-2</v>
      </c>
      <c r="F62" s="22">
        <v>598229.78</v>
      </c>
      <c r="G62" s="22">
        <v>28628.214599999999</v>
      </c>
      <c r="H62" s="22">
        <v>390745.47539999877</v>
      </c>
      <c r="I62" s="22">
        <v>58611.821309999817</v>
      </c>
      <c r="J62" s="22">
        <v>0</v>
      </c>
    </row>
    <row r="63" spans="1:10" x14ac:dyDescent="0.25">
      <c r="A63" s="50"/>
      <c r="B63" s="24" t="s">
        <v>18</v>
      </c>
      <c r="C63" s="22">
        <v>147898811.84</v>
      </c>
      <c r="D63" s="22">
        <v>136702970.25</v>
      </c>
      <c r="E63" s="23">
        <f t="shared" si="11"/>
        <v>7.5699334232055202E-2</v>
      </c>
      <c r="F63" s="22">
        <v>11412689.32</v>
      </c>
      <c r="G63" s="22">
        <v>335756.75630000001</v>
      </c>
      <c r="H63" s="22">
        <v>1699052.7237000032</v>
      </c>
      <c r="I63" s="22">
        <v>254857.91004000048</v>
      </c>
      <c r="J63" s="22">
        <v>0</v>
      </c>
    </row>
    <row r="64" spans="1:10" ht="15" customHeight="1" x14ac:dyDescent="0.25">
      <c r="A64" s="43" t="s">
        <v>43</v>
      </c>
      <c r="B64" s="15">
        <v>45473</v>
      </c>
      <c r="C64" s="14">
        <v>0</v>
      </c>
      <c r="D64" s="14">
        <v>0</v>
      </c>
      <c r="E64" s="27" t="str">
        <f t="shared" si="8"/>
        <v>N/A</v>
      </c>
      <c r="F64" s="14">
        <v>0</v>
      </c>
      <c r="G64" s="26">
        <v>0</v>
      </c>
      <c r="H64" s="14">
        <v>0</v>
      </c>
      <c r="I64" s="14">
        <v>0</v>
      </c>
      <c r="J64" s="14">
        <v>0</v>
      </c>
    </row>
    <row r="65" spans="1:10" x14ac:dyDescent="0.25">
      <c r="A65" s="43"/>
      <c r="B65" s="10" t="s">
        <v>18</v>
      </c>
      <c r="C65" s="14">
        <v>25192477.799999997</v>
      </c>
      <c r="D65" s="14">
        <v>22872291.379999999</v>
      </c>
      <c r="E65" s="27">
        <f t="shared" si="8"/>
        <v>9.2098381049282821E-2</v>
      </c>
      <c r="F65" s="14">
        <v>1016128.7400000001</v>
      </c>
      <c r="G65" s="26">
        <v>60440.872649999998</v>
      </c>
      <c r="H65" s="14">
        <v>1262401.4473499977</v>
      </c>
      <c r="I65" s="14">
        <v>189360.21710249994</v>
      </c>
      <c r="J65" s="14">
        <v>0</v>
      </c>
    </row>
    <row r="66" spans="1:10" x14ac:dyDescent="0.25">
      <c r="A66" s="49" t="s">
        <v>46</v>
      </c>
      <c r="B66" s="21">
        <v>45473</v>
      </c>
      <c r="C66" s="22">
        <v>454254.74</v>
      </c>
      <c r="D66" s="22">
        <v>426726.29</v>
      </c>
      <c r="E66" s="23">
        <f t="shared" si="8"/>
        <v>6.0601348925935286E-2</v>
      </c>
      <c r="F66" s="22">
        <v>7315.63</v>
      </c>
      <c r="G66" s="22">
        <v>1108.1877749999999</v>
      </c>
      <c r="H66" s="22">
        <v>19104.632225000012</v>
      </c>
      <c r="I66" s="22">
        <v>2865.6948337500016</v>
      </c>
      <c r="J66" s="22">
        <v>0</v>
      </c>
    </row>
    <row r="67" spans="1:10" x14ac:dyDescent="0.25">
      <c r="A67" s="50"/>
      <c r="B67" s="24" t="s">
        <v>18</v>
      </c>
      <c r="C67" s="22">
        <v>5836116.7000000011</v>
      </c>
      <c r="D67" s="22">
        <v>5456814.2999999989</v>
      </c>
      <c r="E67" s="23">
        <f t="shared" si="8"/>
        <v>6.4992257608557105E-2</v>
      </c>
      <c r="F67" s="22">
        <v>145221.57999999999</v>
      </c>
      <c r="G67" s="22">
        <v>14153.307800000002</v>
      </c>
      <c r="H67" s="22">
        <v>221326.42220000224</v>
      </c>
      <c r="I67" s="22">
        <v>33198.964661249993</v>
      </c>
      <c r="J67" s="22">
        <v>0</v>
      </c>
    </row>
    <row r="68" spans="1:10" x14ac:dyDescent="0.25">
      <c r="A68" s="43" t="s">
        <v>56</v>
      </c>
      <c r="B68" s="15">
        <v>45473</v>
      </c>
      <c r="C68" s="14">
        <v>0</v>
      </c>
      <c r="D68" s="14">
        <v>17</v>
      </c>
      <c r="E68" s="27" t="str">
        <f t="shared" ref="E68:E69" si="12">IF(C68=0,"N/A",+(C68-D68)/C68)</f>
        <v>N/A</v>
      </c>
      <c r="F68" s="14">
        <v>0</v>
      </c>
      <c r="G68" s="26">
        <v>0</v>
      </c>
      <c r="H68" s="14">
        <v>0</v>
      </c>
      <c r="I68" s="14">
        <v>0</v>
      </c>
      <c r="J68" s="14">
        <v>0</v>
      </c>
    </row>
    <row r="69" spans="1:10" x14ac:dyDescent="0.25">
      <c r="A69" s="43"/>
      <c r="B69" s="10" t="s">
        <v>18</v>
      </c>
      <c r="C69" s="14">
        <v>80</v>
      </c>
      <c r="D69" s="14">
        <v>113.6</v>
      </c>
      <c r="E69" s="27">
        <f t="shared" si="12"/>
        <v>-0.41999999999999993</v>
      </c>
      <c r="F69" s="14">
        <v>0</v>
      </c>
      <c r="G69" s="26">
        <v>0.2</v>
      </c>
      <c r="H69" s="14">
        <v>0</v>
      </c>
      <c r="I69" s="14">
        <v>0</v>
      </c>
      <c r="J69" s="14">
        <v>0</v>
      </c>
    </row>
    <row r="70" spans="1:10" ht="5.25" customHeight="1" x14ac:dyDescent="0.25">
      <c r="A70" s="9"/>
      <c r="B70" s="9"/>
      <c r="C70" s="10"/>
      <c r="D70" s="10"/>
      <c r="E70" s="11"/>
      <c r="F70" s="10"/>
      <c r="G70" s="10"/>
      <c r="H70" s="10"/>
      <c r="I70" s="10"/>
      <c r="J70" s="10"/>
    </row>
    <row r="71" spans="1:10" x14ac:dyDescent="0.25">
      <c r="A71" s="48" t="s">
        <v>54</v>
      </c>
      <c r="B71" s="16">
        <f>+B64</f>
        <v>45473</v>
      </c>
      <c r="C71" s="19">
        <f>+C44+C46+C48+C52+C56+C58+C64+C60+C66+C62+C50+C54+C68</f>
        <v>373418989.79000002</v>
      </c>
      <c r="D71" s="19">
        <f>+D44+D46+D48+D52+D56+D58+D64+D60+D66+D62+D50+D54+D68</f>
        <v>334174476.66000003</v>
      </c>
      <c r="E71" s="11">
        <f>IF(C71=0,"N/A",+(C71-D71)/C71)</f>
        <v>0.10509511889598858</v>
      </c>
      <c r="F71" s="19">
        <f t="shared" ref="F71:J72" si="13">+F44+F46+F48+F52+F56+F58+F64+F60+F66+F62+F50+F54+F68</f>
        <v>811186.59000000008</v>
      </c>
      <c r="G71" s="19">
        <f t="shared" si="13"/>
        <v>898063.50069999986</v>
      </c>
      <c r="H71" s="19">
        <f t="shared" si="13"/>
        <v>37505041.85944999</v>
      </c>
      <c r="I71" s="19">
        <f t="shared" si="13"/>
        <v>5625756.2789174989</v>
      </c>
      <c r="J71" s="19">
        <f t="shared" si="13"/>
        <v>0</v>
      </c>
    </row>
    <row r="72" spans="1:10" x14ac:dyDescent="0.25">
      <c r="A72" s="48"/>
      <c r="B72" s="17" t="str">
        <f>+B65</f>
        <v>FYTD</v>
      </c>
      <c r="C72" s="19">
        <f>+C45+C47+C49+C53+C57+C59+C65+C61+C67+C63+C51+C55+C69</f>
        <v>5193494182.8299999</v>
      </c>
      <c r="D72" s="19">
        <f>+D45+D47+D49+D53+D57+D59+D65+D61+D67+D63+D51+D55+D69</f>
        <v>4637771123.0700016</v>
      </c>
      <c r="E72" s="11">
        <f>IF(C72=0,"N/A",+(C72-D72)/C72)</f>
        <v>0.10700369350508791</v>
      </c>
      <c r="F72" s="19">
        <f t="shared" si="13"/>
        <v>167099784.09999999</v>
      </c>
      <c r="G72" s="19">
        <f t="shared" si="13"/>
        <v>12321452.933700001</v>
      </c>
      <c r="H72" s="19">
        <f t="shared" si="13"/>
        <v>387128374.32629937</v>
      </c>
      <c r="I72" s="19">
        <f t="shared" si="13"/>
        <v>58069256.155166231</v>
      </c>
      <c r="J72" s="19">
        <f t="shared" si="13"/>
        <v>0</v>
      </c>
    </row>
    <row r="73" spans="1:10" x14ac:dyDescent="0.25">
      <c r="A73" s="4" t="s">
        <v>13</v>
      </c>
      <c r="I73" s="12"/>
    </row>
    <row r="74" spans="1:10" x14ac:dyDescent="0.25">
      <c r="A74" s="4"/>
      <c r="I74" s="12"/>
    </row>
    <row r="75" spans="1:10" x14ac:dyDescent="0.25">
      <c r="A75" s="4"/>
      <c r="I75" s="12"/>
    </row>
    <row r="76" spans="1:10" x14ac:dyDescent="0.25">
      <c r="A76" s="4"/>
      <c r="I76" s="12"/>
    </row>
    <row r="78" spans="1:10" ht="23.25" x14ac:dyDescent="0.35">
      <c r="A78" s="45" t="s">
        <v>30</v>
      </c>
      <c r="B78" s="45"/>
      <c r="C78" s="45"/>
      <c r="D78" s="45"/>
      <c r="E78" s="45"/>
      <c r="F78" s="45"/>
      <c r="G78" s="45"/>
      <c r="H78" s="45"/>
      <c r="I78" s="45"/>
      <c r="J78" s="45"/>
    </row>
    <row r="79" spans="1:10" ht="23.25" x14ac:dyDescent="0.35">
      <c r="A79" s="45">
        <f>+A2</f>
        <v>45473</v>
      </c>
      <c r="B79" s="45"/>
      <c r="C79" s="45"/>
      <c r="D79" s="45"/>
      <c r="E79" s="45"/>
      <c r="F79" s="45"/>
      <c r="G79" s="45"/>
      <c r="H79" s="45"/>
      <c r="I79" s="45"/>
      <c r="J79" s="45"/>
    </row>
    <row r="80" spans="1:10" x14ac:dyDescent="0.25">
      <c r="A80" s="46" t="s">
        <v>2</v>
      </c>
      <c r="B80" s="17" t="s">
        <v>3</v>
      </c>
      <c r="C80" s="18"/>
      <c r="D80" s="18"/>
      <c r="E80" s="18"/>
      <c r="F80" s="18" t="s">
        <v>21</v>
      </c>
      <c r="G80" s="18" t="s">
        <v>20</v>
      </c>
      <c r="H80" s="18"/>
      <c r="I80" s="18" t="s">
        <v>19</v>
      </c>
      <c r="J80" s="18" t="s">
        <v>10</v>
      </c>
    </row>
    <row r="81" spans="1:10" x14ac:dyDescent="0.25">
      <c r="A81" s="47"/>
      <c r="B81" s="17" t="s">
        <v>18</v>
      </c>
      <c r="C81" s="33" t="s">
        <v>6</v>
      </c>
      <c r="D81" s="33" t="s">
        <v>0</v>
      </c>
      <c r="E81" s="33" t="s">
        <v>7</v>
      </c>
      <c r="F81" s="33" t="s">
        <v>24</v>
      </c>
      <c r="G81" s="33" t="s">
        <v>33</v>
      </c>
      <c r="H81" s="33" t="s">
        <v>1</v>
      </c>
      <c r="I81" s="33" t="s">
        <v>22</v>
      </c>
      <c r="J81" s="33" t="s">
        <v>23</v>
      </c>
    </row>
    <row r="82" spans="1:10" x14ac:dyDescent="0.25">
      <c r="A82" s="48" t="s">
        <v>31</v>
      </c>
      <c r="B82" s="16">
        <f>+B71</f>
        <v>45473</v>
      </c>
      <c r="C82" s="19">
        <f>+C71+C33</f>
        <v>384687981.64000005</v>
      </c>
      <c r="D82" s="19">
        <f>+D71+D33</f>
        <v>345019099.56</v>
      </c>
      <c r="E82" s="11">
        <f t="shared" ref="E82:E83" si="14">+(C82-D82)/C82</f>
        <v>0.10311962934449849</v>
      </c>
      <c r="F82" s="19">
        <f t="shared" ref="F82:J83" si="15">+F71+F33</f>
        <v>816686.59000000008</v>
      </c>
      <c r="G82" s="19">
        <f t="shared" si="15"/>
        <v>925987.47032499989</v>
      </c>
      <c r="H82" s="19">
        <f t="shared" si="15"/>
        <v>38190022.786449991</v>
      </c>
      <c r="I82" s="19">
        <f t="shared" si="15"/>
        <v>5728503.4179674992</v>
      </c>
      <c r="J82" s="19">
        <f t="shared" si="15"/>
        <v>72598.060000000012</v>
      </c>
    </row>
    <row r="83" spans="1:10" x14ac:dyDescent="0.25">
      <c r="A83" s="48"/>
      <c r="B83" s="16" t="str">
        <f>+B72</f>
        <v>FYTD</v>
      </c>
      <c r="C83" s="19">
        <f>+C72+C34</f>
        <v>5374116452.0799999</v>
      </c>
      <c r="D83" s="19">
        <f>+D72+D34</f>
        <v>4803158616.8600016</v>
      </c>
      <c r="E83" s="11">
        <f t="shared" si="14"/>
        <v>0.10624217772560821</v>
      </c>
      <c r="F83" s="19">
        <f t="shared" si="15"/>
        <v>167252160.84999999</v>
      </c>
      <c r="G83" s="19">
        <f t="shared" si="15"/>
        <v>12767886.49495</v>
      </c>
      <c r="H83" s="19">
        <f t="shared" si="15"/>
        <v>402076372.15504938</v>
      </c>
      <c r="I83" s="19">
        <f t="shared" si="15"/>
        <v>60311455.837593734</v>
      </c>
      <c r="J83" s="19">
        <f t="shared" si="15"/>
        <v>985861.52999999991</v>
      </c>
    </row>
    <row r="84" spans="1:10" x14ac:dyDescent="0.25">
      <c r="A84" s="51" t="s">
        <v>13</v>
      </c>
      <c r="B84" s="51"/>
      <c r="C84" s="51"/>
      <c r="D84" s="51"/>
      <c r="E84" s="51"/>
      <c r="F84" s="51"/>
      <c r="G84" s="51"/>
      <c r="H84" s="51"/>
      <c r="I84" s="51"/>
      <c r="J84" s="51"/>
    </row>
    <row r="85" spans="1:10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</row>
    <row r="86" spans="1:10" x14ac:dyDescent="0.25">
      <c r="A86" s="54" t="s">
        <v>9</v>
      </c>
      <c r="B86" s="54"/>
      <c r="C86" s="54"/>
      <c r="D86" s="54"/>
      <c r="E86" s="54"/>
      <c r="F86" s="54"/>
      <c r="G86" s="54"/>
      <c r="H86" s="54"/>
      <c r="I86" s="54"/>
      <c r="J86" s="54"/>
    </row>
    <row r="87" spans="1:10" ht="29.25" customHeight="1" x14ac:dyDescent="0.25">
      <c r="A87" s="54" t="s">
        <v>12</v>
      </c>
      <c r="B87" s="54"/>
      <c r="C87" s="54"/>
      <c r="D87" s="54"/>
      <c r="E87" s="54"/>
      <c r="F87" s="54"/>
      <c r="G87" s="54"/>
      <c r="H87" s="54"/>
      <c r="I87" s="54"/>
      <c r="J87" s="54"/>
    </row>
    <row r="88" spans="1:10" x14ac:dyDescent="0.25">
      <c r="A88" s="55" t="s">
        <v>34</v>
      </c>
      <c r="B88" s="56"/>
      <c r="C88" s="56"/>
      <c r="D88" s="56"/>
      <c r="E88" s="56"/>
      <c r="F88" s="56"/>
      <c r="G88" s="56"/>
      <c r="H88" s="56"/>
      <c r="I88" s="56"/>
      <c r="J88" s="56"/>
    </row>
    <row r="89" spans="1:10" ht="29.25" customHeight="1" x14ac:dyDescent="0.25">
      <c r="A89" s="54" t="s">
        <v>35</v>
      </c>
      <c r="B89" s="54"/>
      <c r="C89" s="54"/>
      <c r="D89" s="54"/>
      <c r="E89" s="54"/>
      <c r="F89" s="54"/>
      <c r="G89" s="54"/>
      <c r="H89" s="54"/>
      <c r="I89" s="54"/>
      <c r="J89" s="54"/>
    </row>
    <row r="90" spans="1:10" x14ac:dyDescent="0.25">
      <c r="A90" s="54" t="s">
        <v>8</v>
      </c>
      <c r="B90" s="54"/>
      <c r="C90" s="54"/>
      <c r="D90" s="54"/>
      <c r="E90" s="54"/>
      <c r="F90" s="54"/>
      <c r="G90" s="54"/>
      <c r="H90" s="54"/>
      <c r="I90" s="54"/>
      <c r="J90" s="54"/>
    </row>
    <row r="91" spans="1:10" x14ac:dyDescent="0.25">
      <c r="A91" s="54" t="s">
        <v>11</v>
      </c>
      <c r="B91" s="54"/>
      <c r="C91" s="54"/>
      <c r="D91" s="54"/>
      <c r="E91" s="54"/>
      <c r="F91" s="54"/>
      <c r="G91" s="54"/>
      <c r="H91" s="54"/>
      <c r="I91" s="54"/>
      <c r="J91" s="32"/>
    </row>
    <row r="92" spans="1:10" x14ac:dyDescent="0.25">
      <c r="A92" s="51" t="s">
        <v>32</v>
      </c>
      <c r="B92" s="51"/>
      <c r="C92" s="51"/>
      <c r="D92" s="51"/>
      <c r="E92" s="51"/>
      <c r="F92" s="51"/>
      <c r="G92" s="51"/>
      <c r="H92" s="51"/>
      <c r="I92" s="51"/>
      <c r="J92" s="51"/>
    </row>
    <row r="93" spans="1:10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</row>
    <row r="94" spans="1:10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</row>
    <row r="95" spans="1:10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</row>
  </sheetData>
  <mergeCells count="50">
    <mergeCell ref="A41:J41"/>
    <mergeCell ref="A46:A47"/>
    <mergeCell ref="A82:A83"/>
    <mergeCell ref="A84:J84"/>
    <mergeCell ref="A52:A53"/>
    <mergeCell ref="A56:A57"/>
    <mergeCell ref="A58:A59"/>
    <mergeCell ref="A64:A65"/>
    <mergeCell ref="A71:A72"/>
    <mergeCell ref="A78:J78"/>
    <mergeCell ref="A60:A61"/>
    <mergeCell ref="A66:A67"/>
    <mergeCell ref="A80:A81"/>
    <mergeCell ref="A79:J79"/>
    <mergeCell ref="A42:A43"/>
    <mergeCell ref="A50:A51"/>
    <mergeCell ref="A54:A55"/>
    <mergeCell ref="A95:J95"/>
    <mergeCell ref="A48:A49"/>
    <mergeCell ref="A94:J94"/>
    <mergeCell ref="A91:I91"/>
    <mergeCell ref="A92:J92"/>
    <mergeCell ref="A86:J86"/>
    <mergeCell ref="A87:J87"/>
    <mergeCell ref="A88:J88"/>
    <mergeCell ref="A89:J89"/>
    <mergeCell ref="A90:J90"/>
    <mergeCell ref="A68:A69"/>
    <mergeCell ref="A62:A63"/>
    <mergeCell ref="A44:A45"/>
    <mergeCell ref="A1:J1"/>
    <mergeCell ref="A2:J2"/>
    <mergeCell ref="A3:J3"/>
    <mergeCell ref="A4:A5"/>
    <mergeCell ref="A6:A7"/>
    <mergeCell ref="A40:J40"/>
    <mergeCell ref="A8:A9"/>
    <mergeCell ref="A10:A11"/>
    <mergeCell ref="A28:A29"/>
    <mergeCell ref="A33:A34"/>
    <mergeCell ref="A30:A31"/>
    <mergeCell ref="A26:A27"/>
    <mergeCell ref="A12:A13"/>
    <mergeCell ref="A14:A15"/>
    <mergeCell ref="A16:A17"/>
    <mergeCell ref="A18:A19"/>
    <mergeCell ref="A20:A21"/>
    <mergeCell ref="A24:A25"/>
    <mergeCell ref="A22:A23"/>
    <mergeCell ref="A39:J39"/>
  </mergeCells>
  <pageMargins left="0.4" right="0.35" top="0.44" bottom="0.38" header="0.3" footer="0.3"/>
  <pageSetup scale="84" fitToHeight="0" orientation="landscape" r:id="rId1"/>
  <headerFooter>
    <oddFooter>&amp;RPage &amp;P of &amp;N</oddFooter>
  </headerFooter>
  <rowBreaks count="2" manualBreakCount="2">
    <brk id="38" max="9" man="1"/>
    <brk id="7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2EEDA-C665-4540-AA07-AEE1BF3CDD71}">
  <dimension ref="A2:J36"/>
  <sheetViews>
    <sheetView tabSelected="1" topLeftCell="A7" workbookViewId="0">
      <selection activeCell="L15" sqref="L15"/>
    </sheetView>
  </sheetViews>
  <sheetFormatPr defaultRowHeight="15" x14ac:dyDescent="0.25"/>
  <cols>
    <col min="1" max="1" width="20.7109375" bestFit="1" customWidth="1"/>
    <col min="2" max="2" width="4.28515625" customWidth="1"/>
    <col min="3" max="3" width="13.42578125" customWidth="1"/>
    <col min="5" max="6" width="13.42578125" customWidth="1"/>
    <col min="8" max="8" width="6.7109375" customWidth="1"/>
    <col min="9" max="10" width="15.42578125" bestFit="1" customWidth="1"/>
  </cols>
  <sheetData>
    <row r="2" spans="1:10" ht="23.25" x14ac:dyDescent="0.25">
      <c r="A2" s="44" t="s">
        <v>57</v>
      </c>
      <c r="B2" s="44"/>
      <c r="C2" s="44"/>
      <c r="D2" s="44"/>
      <c r="E2" s="44"/>
      <c r="F2" s="44"/>
      <c r="G2" s="44"/>
      <c r="H2" s="44"/>
      <c r="I2" s="7"/>
    </row>
    <row r="3" spans="1:10" ht="23.25" x14ac:dyDescent="0.35">
      <c r="A3" s="45">
        <v>45473</v>
      </c>
      <c r="B3" s="45"/>
      <c r="C3" s="45"/>
      <c r="D3" s="45"/>
      <c r="E3" s="45"/>
      <c r="F3" s="45"/>
      <c r="G3" s="45"/>
      <c r="H3" s="45"/>
      <c r="I3" s="8"/>
      <c r="J3" s="8"/>
    </row>
    <row r="4" spans="1:10" ht="23.25" x14ac:dyDescent="0.35">
      <c r="A4" s="8"/>
      <c r="B4" s="8"/>
      <c r="C4" s="8"/>
      <c r="D4" s="8"/>
      <c r="E4" s="8"/>
      <c r="F4" s="8"/>
      <c r="G4" s="8"/>
      <c r="H4" s="8"/>
      <c r="I4" s="8"/>
    </row>
    <row r="5" spans="1:10" ht="30" x14ac:dyDescent="0.25">
      <c r="C5" s="34" t="s">
        <v>58</v>
      </c>
      <c r="D5" s="34" t="s">
        <v>59</v>
      </c>
      <c r="E5" s="34" t="s">
        <v>60</v>
      </c>
      <c r="F5" s="35" t="s">
        <v>61</v>
      </c>
      <c r="G5" s="35" t="s">
        <v>7</v>
      </c>
    </row>
    <row r="6" spans="1:10" x14ac:dyDescent="0.25">
      <c r="A6" s="1" t="s">
        <v>63</v>
      </c>
      <c r="C6" s="36">
        <v>6816346.6600000001</v>
      </c>
      <c r="D6" s="2">
        <f>+IF(C6=0,"N/A",C6/C$18)</f>
        <v>1.7719156785040668E-2</v>
      </c>
      <c r="E6" s="36">
        <v>7449279.7599999998</v>
      </c>
      <c r="F6" s="36">
        <f>+C6-E6</f>
        <v>-632933.09999999963</v>
      </c>
      <c r="G6" s="2">
        <f>+IF(C6=0,"N/A",F6/C6)</f>
        <v>-9.2855180578506488E-2</v>
      </c>
    </row>
    <row r="7" spans="1:10" x14ac:dyDescent="0.25">
      <c r="A7" s="1" t="s">
        <v>64</v>
      </c>
      <c r="C7" s="36">
        <v>5609032.0199999996</v>
      </c>
      <c r="D7" s="2">
        <f t="shared" ref="D7:D17" si="0">+IF(C7=0,"N/A",C7/C$18)</f>
        <v>1.458073110599298E-2</v>
      </c>
      <c r="E7" s="36">
        <v>5234917.6899999995</v>
      </c>
      <c r="F7" s="36">
        <f t="shared" ref="F7:F18" si="1">+C7-E7</f>
        <v>374114.33000000007</v>
      </c>
      <c r="G7" s="2">
        <f t="shared" ref="G7:G18" si="2">+IF(C7=0,"N/A",F7/C7)</f>
        <v>6.6698554878280067E-2</v>
      </c>
    </row>
    <row r="8" spans="1:10" x14ac:dyDescent="0.25">
      <c r="A8" s="1" t="s">
        <v>65</v>
      </c>
      <c r="C8" s="36">
        <v>217100.57000000004</v>
      </c>
      <c r="D8" s="2">
        <f t="shared" si="0"/>
        <v>5.6435495872384184E-4</v>
      </c>
      <c r="E8" s="36">
        <v>178846.55</v>
      </c>
      <c r="F8" s="36">
        <f t="shared" si="1"/>
        <v>38254.020000000048</v>
      </c>
      <c r="G8" s="2">
        <f t="shared" si="2"/>
        <v>0.17620414354508623</v>
      </c>
    </row>
    <row r="9" spans="1:10" x14ac:dyDescent="0.25">
      <c r="A9" s="1" t="s">
        <v>66</v>
      </c>
      <c r="C9" s="36">
        <v>2355.2300000000005</v>
      </c>
      <c r="D9" s="2">
        <f t="shared" si="0"/>
        <v>6.122442375140489E-6</v>
      </c>
      <c r="E9" s="36">
        <v>6556.5300000000007</v>
      </c>
      <c r="F9" s="36">
        <f t="shared" si="1"/>
        <v>-4201.3</v>
      </c>
      <c r="G9" s="2">
        <f t="shared" si="2"/>
        <v>-1.7838172917294699</v>
      </c>
    </row>
    <row r="10" spans="1:10" x14ac:dyDescent="0.25">
      <c r="A10" s="1" t="s">
        <v>67</v>
      </c>
      <c r="C10" s="36">
        <v>218891.98</v>
      </c>
      <c r="D10" s="2">
        <f t="shared" si="0"/>
        <v>5.6901174574474852E-4</v>
      </c>
      <c r="E10" s="36">
        <v>14690.08</v>
      </c>
      <c r="F10" s="36">
        <f t="shared" si="1"/>
        <v>204201.90000000002</v>
      </c>
      <c r="G10" s="2">
        <f t="shared" si="2"/>
        <v>0.93288890712213401</v>
      </c>
    </row>
    <row r="11" spans="1:10" x14ac:dyDescent="0.25">
      <c r="A11" s="1" t="s">
        <v>68</v>
      </c>
      <c r="C11" s="36">
        <v>103139013.57000001</v>
      </c>
      <c r="D11" s="2">
        <f t="shared" si="0"/>
        <v>0.26811082875606962</v>
      </c>
      <c r="E11" s="36">
        <v>99099209.439999983</v>
      </c>
      <c r="F11" s="36">
        <f t="shared" si="1"/>
        <v>4039804.130000025</v>
      </c>
      <c r="G11" s="2">
        <f t="shared" si="2"/>
        <v>3.9168535650752831E-2</v>
      </c>
    </row>
    <row r="12" spans="1:10" x14ac:dyDescent="0.25">
      <c r="A12" s="1" t="s">
        <v>69</v>
      </c>
      <c r="C12" s="36">
        <v>50208318.859999999</v>
      </c>
      <c r="D12" s="2">
        <f t="shared" si="0"/>
        <v>0.13051699365795669</v>
      </c>
      <c r="E12" s="36">
        <v>45681729.790000007</v>
      </c>
      <c r="F12" s="36">
        <f t="shared" si="1"/>
        <v>4526589.0699999928</v>
      </c>
      <c r="G12" s="2">
        <f t="shared" si="2"/>
        <v>9.0156156843686691E-2</v>
      </c>
    </row>
    <row r="13" spans="1:10" x14ac:dyDescent="0.25">
      <c r="A13" s="1" t="s">
        <v>70</v>
      </c>
      <c r="C13" s="36">
        <v>720248.75999999989</v>
      </c>
      <c r="D13" s="2">
        <f t="shared" si="0"/>
        <v>1.8722933763863361E-3</v>
      </c>
      <c r="E13" s="36">
        <v>494669.35000000003</v>
      </c>
      <c r="F13" s="36">
        <f t="shared" si="1"/>
        <v>225579.40999999986</v>
      </c>
      <c r="G13" s="2">
        <f t="shared" si="2"/>
        <v>0.31319652671113224</v>
      </c>
    </row>
    <row r="14" spans="1:10" x14ac:dyDescent="0.25">
      <c r="A14" s="1" t="s">
        <v>71</v>
      </c>
      <c r="C14" s="36">
        <v>24225497.890000001</v>
      </c>
      <c r="D14" s="2">
        <f t="shared" si="0"/>
        <v>6.2974407951925063E-2</v>
      </c>
      <c r="E14" s="36">
        <v>22743677.809999999</v>
      </c>
      <c r="F14" s="36">
        <f t="shared" si="1"/>
        <v>1481820.0800000019</v>
      </c>
      <c r="G14" s="2">
        <f t="shared" si="2"/>
        <v>6.1167786384761148E-2</v>
      </c>
    </row>
    <row r="15" spans="1:10" x14ac:dyDescent="0.25">
      <c r="A15" s="1" t="s">
        <v>72</v>
      </c>
      <c r="C15" s="36">
        <v>30779387.640000001</v>
      </c>
      <c r="D15" s="2">
        <f t="shared" si="0"/>
        <v>8.0011305548932113E-2</v>
      </c>
      <c r="E15" s="36">
        <v>29254401.080000002</v>
      </c>
      <c r="F15" s="36">
        <f t="shared" si="1"/>
        <v>1524986.5599999987</v>
      </c>
      <c r="G15" s="2">
        <f t="shared" si="2"/>
        <v>4.9545708245935675E-2</v>
      </c>
    </row>
    <row r="16" spans="1:10" x14ac:dyDescent="0.25">
      <c r="A16" s="1" t="s">
        <v>73</v>
      </c>
      <c r="C16" s="36">
        <v>127428520.82000001</v>
      </c>
      <c r="D16" s="2">
        <f t="shared" si="0"/>
        <v>0.33125162963695265</v>
      </c>
      <c r="E16" s="36">
        <v>102023153.58999999</v>
      </c>
      <c r="F16" s="36">
        <f t="shared" si="1"/>
        <v>25405367.230000019</v>
      </c>
      <c r="G16" s="2">
        <f t="shared" si="2"/>
        <v>0.19936955295813671</v>
      </c>
    </row>
    <row r="17" spans="1:8" x14ac:dyDescent="0.25">
      <c r="A17" s="1" t="s">
        <v>20</v>
      </c>
      <c r="C17" s="36">
        <v>35323267.639999762</v>
      </c>
      <c r="D17" s="2">
        <f t="shared" si="0"/>
        <v>9.1823164033900409E-2</v>
      </c>
      <c r="E17" s="36">
        <v>32837967.890001878</v>
      </c>
      <c r="F17" s="36">
        <f t="shared" si="1"/>
        <v>2485299.749997884</v>
      </c>
      <c r="G17" s="2">
        <f t="shared" si="2"/>
        <v>7.0358715827964685E-2</v>
      </c>
    </row>
    <row r="18" spans="1:8" ht="15.75" thickBot="1" x14ac:dyDescent="0.3">
      <c r="A18" s="37" t="s">
        <v>55</v>
      </c>
      <c r="C18" s="38">
        <f>SUM(C6:C17)</f>
        <v>384687981.63999969</v>
      </c>
      <c r="D18" s="39">
        <f>SUM(D6:D17)</f>
        <v>1.0000000000000002</v>
      </c>
      <c r="E18" s="38">
        <f>SUM(E6:E17)</f>
        <v>345019099.56000185</v>
      </c>
      <c r="F18" s="38">
        <f t="shared" si="1"/>
        <v>39668882.079997838</v>
      </c>
      <c r="G18" s="39">
        <f t="shared" si="2"/>
        <v>0.10311962934449284</v>
      </c>
    </row>
    <row r="19" spans="1:8" ht="15.75" thickTop="1" x14ac:dyDescent="0.25">
      <c r="A19" s="40"/>
      <c r="B19" s="40"/>
      <c r="C19" s="40"/>
      <c r="D19" s="41"/>
    </row>
    <row r="21" spans="1:8" ht="23.25" x14ac:dyDescent="0.35">
      <c r="A21" s="45" t="s">
        <v>62</v>
      </c>
      <c r="B21" s="45"/>
      <c r="C21" s="45"/>
      <c r="D21" s="45"/>
      <c r="E21" s="45"/>
      <c r="F21" s="45"/>
      <c r="G21" s="45"/>
      <c r="H21" s="45"/>
    </row>
    <row r="22" spans="1:8" ht="30" x14ac:dyDescent="0.25">
      <c r="C22" s="34" t="s">
        <v>58</v>
      </c>
      <c r="D22" s="34" t="s">
        <v>59</v>
      </c>
      <c r="E22" s="34" t="s">
        <v>60</v>
      </c>
      <c r="F22" s="35" t="s">
        <v>61</v>
      </c>
      <c r="G22" s="35" t="s">
        <v>7</v>
      </c>
    </row>
    <row r="23" spans="1:8" x14ac:dyDescent="0.25">
      <c r="A23" s="1" t="s">
        <v>63</v>
      </c>
      <c r="C23" s="36">
        <v>41541037.120000012</v>
      </c>
      <c r="D23" s="2">
        <f>+IF(C23=0,"N/A",C23/C$35)</f>
        <v>7.729835684254685E-3</v>
      </c>
      <c r="E23" s="36">
        <v>39524048.909999989</v>
      </c>
      <c r="F23" s="36">
        <f>+C23-E23</f>
        <v>2016988.2100000232</v>
      </c>
      <c r="G23" s="2">
        <f>+IF(C23=0,"N/A",F23/C23)</f>
        <v>4.8554112988886844E-2</v>
      </c>
    </row>
    <row r="24" spans="1:8" x14ac:dyDescent="0.25">
      <c r="A24" s="1" t="s">
        <v>64</v>
      </c>
      <c r="C24" s="36">
        <v>91090929.570000008</v>
      </c>
      <c r="D24" s="2">
        <f t="shared" ref="D24:D34" si="3">+IF(C24=0,"N/A",C24/C$35)</f>
        <v>1.6949935936075061E-2</v>
      </c>
      <c r="E24" s="36">
        <v>85441722.429999992</v>
      </c>
      <c r="F24" s="36">
        <f t="shared" ref="F24:F35" si="4">+C24-E24</f>
        <v>5649207.1400000155</v>
      </c>
      <c r="G24" s="2">
        <f t="shared" ref="G24:G35" si="5">+IF(C24=0,"N/A",F24/C24)</f>
        <v>6.2017230109160416E-2</v>
      </c>
    </row>
    <row r="25" spans="1:8" x14ac:dyDescent="0.25">
      <c r="A25" s="1" t="s">
        <v>65</v>
      </c>
      <c r="C25" s="36">
        <v>2942544.9699999997</v>
      </c>
      <c r="D25" s="2">
        <f t="shared" si="3"/>
        <v>5.4754023222687706E-4</v>
      </c>
      <c r="E25" s="36">
        <v>2281816.3399999994</v>
      </c>
      <c r="F25" s="36">
        <f t="shared" si="4"/>
        <v>660728.63000000035</v>
      </c>
      <c r="G25" s="2">
        <f t="shared" si="5"/>
        <v>0.22454325651308582</v>
      </c>
    </row>
    <row r="26" spans="1:8" x14ac:dyDescent="0.25">
      <c r="A26" s="1" t="s">
        <v>66</v>
      </c>
      <c r="C26" s="36">
        <v>269961137.74000007</v>
      </c>
      <c r="D26" s="2">
        <f t="shared" si="3"/>
        <v>5.0233585402228061E-2</v>
      </c>
      <c r="E26" s="36">
        <v>258385389.49999997</v>
      </c>
      <c r="F26" s="36">
        <f t="shared" si="4"/>
        <v>11575748.240000099</v>
      </c>
      <c r="G26" s="2">
        <f t="shared" si="5"/>
        <v>4.2879313433434693E-2</v>
      </c>
    </row>
    <row r="27" spans="1:8" x14ac:dyDescent="0.25">
      <c r="A27" s="1" t="s">
        <v>67</v>
      </c>
      <c r="C27" s="36">
        <v>189025151.21000001</v>
      </c>
      <c r="D27" s="2">
        <f t="shared" si="3"/>
        <v>3.5173251809383216E-2</v>
      </c>
      <c r="E27" s="36">
        <v>178689852.07999995</v>
      </c>
      <c r="F27" s="36">
        <f t="shared" si="4"/>
        <v>10335299.130000055</v>
      </c>
      <c r="G27" s="2">
        <f t="shared" si="5"/>
        <v>5.4676846249512676E-2</v>
      </c>
    </row>
    <row r="28" spans="1:8" x14ac:dyDescent="0.25">
      <c r="A28" s="1" t="s">
        <v>68</v>
      </c>
      <c r="C28" s="36">
        <v>527860784.53000003</v>
      </c>
      <c r="D28" s="2">
        <f t="shared" si="3"/>
        <v>9.822280355668371E-2</v>
      </c>
      <c r="E28" s="36">
        <v>507660179.95000005</v>
      </c>
      <c r="F28" s="36">
        <f t="shared" si="4"/>
        <v>20200604.579999983</v>
      </c>
      <c r="G28" s="2">
        <f t="shared" si="5"/>
        <v>3.8268810966865671E-2</v>
      </c>
    </row>
    <row r="29" spans="1:8" x14ac:dyDescent="0.25">
      <c r="A29" s="1" t="s">
        <v>69</v>
      </c>
      <c r="C29" s="36">
        <v>873608992.82000005</v>
      </c>
      <c r="D29" s="2">
        <f t="shared" si="3"/>
        <v>0.16255862720227215</v>
      </c>
      <c r="E29" s="36">
        <v>830215636.33009505</v>
      </c>
      <c r="F29" s="36">
        <f t="shared" si="4"/>
        <v>43393356.489905</v>
      </c>
      <c r="G29" s="2">
        <f t="shared" si="5"/>
        <v>4.9671371112872509E-2</v>
      </c>
    </row>
    <row r="30" spans="1:8" x14ac:dyDescent="0.25">
      <c r="A30" s="1" t="s">
        <v>70</v>
      </c>
      <c r="C30" s="36">
        <v>429668144.87</v>
      </c>
      <c r="D30" s="2">
        <f t="shared" si="3"/>
        <v>7.9951402007837902E-2</v>
      </c>
      <c r="E30" s="36">
        <v>405067467.11000001</v>
      </c>
      <c r="F30" s="36">
        <f t="shared" si="4"/>
        <v>24600677.75999999</v>
      </c>
      <c r="G30" s="2">
        <f t="shared" si="5"/>
        <v>5.7255065458583505E-2</v>
      </c>
    </row>
    <row r="31" spans="1:8" x14ac:dyDescent="0.25">
      <c r="A31" s="1" t="s">
        <v>71</v>
      </c>
      <c r="C31" s="36">
        <v>194085500.40000001</v>
      </c>
      <c r="D31" s="2">
        <f t="shared" si="3"/>
        <v>3.6114866907500709E-2</v>
      </c>
      <c r="E31" s="36">
        <v>183249269.78000003</v>
      </c>
      <c r="F31" s="36">
        <f t="shared" si="4"/>
        <v>10836230.619999975</v>
      </c>
      <c r="G31" s="2">
        <f t="shared" si="5"/>
        <v>5.5832252268546975E-2</v>
      </c>
    </row>
    <row r="32" spans="1:8" x14ac:dyDescent="0.25">
      <c r="A32" s="1" t="s">
        <v>72</v>
      </c>
      <c r="C32" s="36">
        <v>350582417.50999993</v>
      </c>
      <c r="D32" s="2">
        <f t="shared" si="3"/>
        <v>6.523535927407946E-2</v>
      </c>
      <c r="E32" s="36">
        <v>324722607.74000007</v>
      </c>
      <c r="F32" s="36">
        <f t="shared" si="4"/>
        <v>25859809.769999862</v>
      </c>
      <c r="G32" s="2">
        <f t="shared" si="5"/>
        <v>7.3762426403663678E-2</v>
      </c>
    </row>
    <row r="33" spans="1:7" x14ac:dyDescent="0.25">
      <c r="A33" s="1" t="s">
        <v>73</v>
      </c>
      <c r="C33" s="36">
        <v>2051115902.02</v>
      </c>
      <c r="D33" s="2">
        <f t="shared" si="3"/>
        <v>0.38166569713164705</v>
      </c>
      <c r="E33" s="36">
        <v>1651536731.7899997</v>
      </c>
      <c r="F33" s="36">
        <f t="shared" si="4"/>
        <v>399579170.23000026</v>
      </c>
      <c r="G33" s="2">
        <f t="shared" si="5"/>
        <v>0.19481062471237379</v>
      </c>
    </row>
    <row r="34" spans="1:7" x14ac:dyDescent="0.25">
      <c r="A34" s="1" t="s">
        <v>20</v>
      </c>
      <c r="C34" s="36">
        <v>352633908.97999877</v>
      </c>
      <c r="D34" s="2">
        <f t="shared" si="3"/>
        <v>6.5617094855811159E-2</v>
      </c>
      <c r="E34" s="36">
        <v>336383894.36375314</v>
      </c>
      <c r="F34" s="36">
        <f t="shared" si="4"/>
        <v>16250014.616245627</v>
      </c>
      <c r="G34" s="2">
        <f t="shared" si="5"/>
        <v>4.608182651308023E-2</v>
      </c>
    </row>
    <row r="35" spans="1:7" ht="15.75" thickBot="1" x14ac:dyDescent="0.3">
      <c r="A35" s="37" t="s">
        <v>55</v>
      </c>
      <c r="C35" s="38">
        <f>SUM(C23:C34)</f>
        <v>5374116451.7399988</v>
      </c>
      <c r="D35" s="39">
        <f>SUM(D23:D34)</f>
        <v>1.0000000000000002</v>
      </c>
      <c r="E35" s="38">
        <f>SUM(E23:E34)</f>
        <v>4803158616.3238487</v>
      </c>
      <c r="F35" s="38">
        <f t="shared" si="4"/>
        <v>570957835.41615009</v>
      </c>
      <c r="G35" s="39">
        <f t="shared" si="5"/>
        <v>0.10624217776882912</v>
      </c>
    </row>
    <row r="36" spans="1:7" ht="15.75" thickTop="1" x14ac:dyDescent="0.25"/>
  </sheetData>
  <mergeCells count="3">
    <mergeCell ref="A2:H2"/>
    <mergeCell ref="A3:H3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June 2024 SW Data</vt:lpstr>
      <vt:lpstr>Bets By Sport</vt:lpstr>
      <vt:lpstr>'June 2024 SW Data'!Print_Area</vt:lpstr>
    </vt:vector>
  </TitlesOfParts>
  <Company>Maryland Lottery and Gaming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Nielsen</dc:creator>
  <cp:lastModifiedBy>Elkin, Seth</cp:lastModifiedBy>
  <cp:lastPrinted>2024-06-09T17:18:14Z</cp:lastPrinted>
  <dcterms:created xsi:type="dcterms:W3CDTF">2021-12-21T00:51:22Z</dcterms:created>
  <dcterms:modified xsi:type="dcterms:W3CDTF">2024-07-08T15:30:59Z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Session">
    <vt:lpwstr>False</vt:lpwstr>
  </property>
</Properties>
</file>