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elkin\Downloads\"/>
    </mc:Choice>
  </mc:AlternateContent>
  <xr:revisionPtr revIDLastSave="0" documentId="13_ncr:1_{CCE65F64-ABCE-4017-90A1-66630665D603}" xr6:coauthVersionLast="36" xr6:coauthVersionMax="36" xr10:uidLastSave="{00000000-0000-0000-0000-000000000000}"/>
  <bookViews>
    <workbookView xWindow="0" yWindow="0" windowWidth="28800" windowHeight="12225" tabRatio="701" xr2:uid="{00000000-000D-0000-FFFF-FFFF00000000}"/>
  </bookViews>
  <sheets>
    <sheet name="April 2024 SW Data" sheetId="14" r:id="rId1"/>
    <sheet name="Bets By Sport" sheetId="18" r:id="rId2"/>
  </sheets>
  <definedNames>
    <definedName name="Current_FY_Contributions">#REF!</definedName>
    <definedName name="Current_FY_Expired">#REF!</definedName>
    <definedName name="datapaste">#REF!</definedName>
    <definedName name="datapasteYTD">#REF!</definedName>
    <definedName name="Paste">#REF!</definedName>
    <definedName name="_xlnm.Print_Area" localSheetId="0">'April 2024 SW Data'!$A$1:$J$93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8" l="1"/>
  <c r="F32" i="18"/>
  <c r="G32" i="18" s="1"/>
  <c r="F31" i="18"/>
  <c r="G31" i="18" s="1"/>
  <c r="F30" i="18"/>
  <c r="G30" i="18" s="1"/>
  <c r="F29" i="18"/>
  <c r="G29" i="18" s="1"/>
  <c r="F28" i="18"/>
  <c r="G28" i="18" s="1"/>
  <c r="F27" i="18"/>
  <c r="G27" i="18" s="1"/>
  <c r="F26" i="18"/>
  <c r="G26" i="18"/>
  <c r="F25" i="18"/>
  <c r="G25" i="18" s="1"/>
  <c r="F24" i="18"/>
  <c r="G24" i="18" s="1"/>
  <c r="F23" i="18"/>
  <c r="E35" i="18"/>
  <c r="C35" i="18"/>
  <c r="F6" i="18"/>
  <c r="E18" i="18"/>
  <c r="C18" i="18"/>
  <c r="D13" i="18" s="1"/>
  <c r="D17" i="18" l="1"/>
  <c r="D9" i="18"/>
  <c r="D7" i="18"/>
  <c r="F18" i="18"/>
  <c r="G18" i="18" s="1"/>
  <c r="D11" i="18"/>
  <c r="D15" i="18"/>
  <c r="D34" i="18"/>
  <c r="D32" i="18"/>
  <c r="D30" i="18"/>
  <c r="D28" i="18"/>
  <c r="D26" i="18"/>
  <c r="D24" i="18"/>
  <c r="F35" i="18"/>
  <c r="G35" i="18" s="1"/>
  <c r="D33" i="18"/>
  <c r="D31" i="18"/>
  <c r="D29" i="18"/>
  <c r="D27" i="18"/>
  <c r="D25" i="18"/>
  <c r="D23" i="18"/>
  <c r="D6" i="18"/>
  <c r="F7" i="18"/>
  <c r="G7" i="18" s="1"/>
  <c r="D8" i="18"/>
  <c r="F9" i="18"/>
  <c r="G9" i="18" s="1"/>
  <c r="D10" i="18"/>
  <c r="F11" i="18"/>
  <c r="D12" i="18"/>
  <c r="F13" i="18"/>
  <c r="G13" i="18" s="1"/>
  <c r="D14" i="18"/>
  <c r="F15" i="18"/>
  <c r="G15" i="18" s="1"/>
  <c r="D16" i="18"/>
  <c r="F17" i="18"/>
  <c r="G17" i="18" s="1"/>
  <c r="G23" i="18"/>
  <c r="G33" i="18"/>
  <c r="G6" i="18"/>
  <c r="G11" i="18"/>
  <c r="F34" i="18"/>
  <c r="G34" i="18" s="1"/>
  <c r="F8" i="18"/>
  <c r="G8" i="18" s="1"/>
  <c r="F10" i="18"/>
  <c r="G10" i="18" s="1"/>
  <c r="F12" i="18"/>
  <c r="G12" i="18" s="1"/>
  <c r="F14" i="18"/>
  <c r="G14" i="18" s="1"/>
  <c r="F16" i="18"/>
  <c r="G16" i="18" s="1"/>
  <c r="D18" i="18" l="1"/>
  <c r="D35" i="18"/>
  <c r="D70" i="14" l="1"/>
  <c r="D69" i="14"/>
  <c r="C70" i="14"/>
  <c r="C69" i="14"/>
  <c r="B81" i="14" l="1"/>
  <c r="B34" i="14"/>
  <c r="E7" i="14" l="1"/>
  <c r="E6" i="14" l="1"/>
  <c r="A77" i="14" l="1"/>
  <c r="A40" i="14" l="1"/>
  <c r="B33" i="14" l="1"/>
  <c r="B80" i="14" l="1"/>
  <c r="E19" i="14" l="1"/>
  <c r="E17" i="14"/>
  <c r="E15" i="14"/>
  <c r="E16" i="14" l="1"/>
  <c r="E18" i="14"/>
  <c r="E14" i="14"/>
  <c r="E26" i="14"/>
  <c r="E25" i="14"/>
  <c r="E27" i="14"/>
  <c r="E24" i="14"/>
  <c r="E30" i="14" l="1"/>
  <c r="E8" i="14"/>
  <c r="E22" i="14"/>
  <c r="E64" i="14"/>
  <c r="E20" i="14"/>
  <c r="E12" i="14"/>
  <c r="E46" i="14"/>
  <c r="E52" i="14"/>
  <c r="E48" i="14"/>
  <c r="E49" i="14"/>
  <c r="E59" i="14"/>
  <c r="E13" i="14"/>
  <c r="E47" i="14"/>
  <c r="E53" i="14"/>
  <c r="E11" i="14" l="1"/>
  <c r="J33" i="14"/>
  <c r="J34" i="14"/>
  <c r="E50" i="14"/>
  <c r="I34" i="14"/>
  <c r="E10" i="14"/>
  <c r="C33" i="14"/>
  <c r="C34" i="14"/>
  <c r="I33" i="14"/>
  <c r="D33" i="14"/>
  <c r="D34" i="14"/>
  <c r="E55" i="14"/>
  <c r="G33" i="14"/>
  <c r="F33" i="14"/>
  <c r="G34" i="14"/>
  <c r="F34" i="14"/>
  <c r="E54" i="14"/>
  <c r="H33" i="14"/>
  <c r="E31" i="14"/>
  <c r="E9" i="14"/>
  <c r="J70" i="14"/>
  <c r="I69" i="14"/>
  <c r="I70" i="14"/>
  <c r="F70" i="14"/>
  <c r="G70" i="14"/>
  <c r="G69" i="14"/>
  <c r="F69" i="14"/>
  <c r="J69" i="14"/>
  <c r="E51" i="14"/>
  <c r="E62" i="14"/>
  <c r="E63" i="14"/>
  <c r="E66" i="14"/>
  <c r="E67" i="14"/>
  <c r="E60" i="14"/>
  <c r="E61" i="14"/>
  <c r="E23" i="14"/>
  <c r="E21" i="14"/>
  <c r="E58" i="14"/>
  <c r="E56" i="14"/>
  <c r="E57" i="14"/>
  <c r="E29" i="14"/>
  <c r="E45" i="14"/>
  <c r="E28" i="14"/>
  <c r="E65" i="14"/>
  <c r="E44" i="14"/>
  <c r="J80" i="14" l="1"/>
  <c r="H34" i="14"/>
  <c r="I81" i="14"/>
  <c r="E33" i="14"/>
  <c r="H70" i="14"/>
  <c r="D80" i="14"/>
  <c r="H69" i="14"/>
  <c r="H80" i="14" s="1"/>
  <c r="E34" i="14"/>
  <c r="J81" i="14"/>
  <c r="G80" i="14"/>
  <c r="F81" i="14"/>
  <c r="F80" i="14"/>
  <c r="D81" i="14"/>
  <c r="G81" i="14"/>
  <c r="E70" i="14"/>
  <c r="C81" i="14"/>
  <c r="I80" i="14"/>
  <c r="C80" i="14"/>
  <c r="E69" i="14"/>
  <c r="H81" i="14" l="1"/>
  <c r="E80" i="14"/>
  <c r="E81" i="14"/>
</calcChain>
</file>

<file path=xl/sharedStrings.xml><?xml version="1.0" encoding="utf-8"?>
<sst xmlns="http://schemas.openxmlformats.org/spreadsheetml/2006/main" count="152" uniqueCount="73">
  <si>
    <t>Prizes Paid</t>
  </si>
  <si>
    <t>Taxable Win</t>
  </si>
  <si>
    <t>Licensee</t>
  </si>
  <si>
    <t>Month</t>
  </si>
  <si>
    <t>Maryland Lottery and Gaming - Sports Wagering Revenues</t>
  </si>
  <si>
    <t>Ocean Downs Casino</t>
  </si>
  <si>
    <t>Handle</t>
  </si>
  <si>
    <t>Hold %</t>
  </si>
  <si>
    <r>
      <t xml:space="preserve">- </t>
    </r>
    <r>
      <rPr>
        <b/>
        <sz val="11"/>
        <rFont val="Calibri"/>
        <family val="2"/>
        <scheme val="minor"/>
      </rPr>
      <t xml:space="preserve">Contributions to the State </t>
    </r>
    <r>
      <rPr>
        <sz val="11"/>
        <rFont val="Calibri"/>
        <family val="2"/>
        <scheme val="minor"/>
      </rPr>
      <t>represent funds payable to the BluePrint for Maryland's Future.</t>
    </r>
  </si>
  <si>
    <r>
      <t xml:space="preserve">- </t>
    </r>
    <r>
      <rPr>
        <b/>
        <sz val="11"/>
        <rFont val="Calibri"/>
        <family val="2"/>
        <scheme val="minor"/>
      </rPr>
      <t>Handle</t>
    </r>
    <r>
      <rPr>
        <sz val="11"/>
        <rFont val="Calibri"/>
        <family val="2"/>
        <scheme val="minor"/>
      </rPr>
      <t xml:space="preserve"> is the amount of wagers made by players during the reporting period, including promotional play, if any.</t>
    </r>
  </si>
  <si>
    <t>Expired</t>
  </si>
  <si>
    <r>
      <t xml:space="preserve">- </t>
    </r>
    <r>
      <rPr>
        <b/>
        <sz val="11"/>
        <rFont val="Calibri"/>
        <family val="2"/>
        <scheme val="minor"/>
      </rPr>
      <t>Expired Prizes</t>
    </r>
    <r>
      <rPr>
        <sz val="11"/>
        <rFont val="Calibri"/>
        <family val="2"/>
        <scheme val="minor"/>
      </rPr>
      <t xml:space="preserve"> are included in the Prizes Paid total in the month they expire. Funds are transferred to the Problem Gambling Fund.</t>
    </r>
  </si>
  <si>
    <r>
      <rPr>
        <b/>
        <sz val="11"/>
        <rFont val="Calibri"/>
        <family val="2"/>
        <scheme val="minor"/>
      </rPr>
      <t>- Hold Percentage</t>
    </r>
    <r>
      <rPr>
        <sz val="11"/>
        <rFont val="Calibri"/>
        <family val="2"/>
        <scheme val="minor"/>
      </rPr>
      <t xml:space="preserve">  is determined based on wagers that were placed during the reporting period even if the sporting event has not concluded. As a result, the reported Hold will change as wagers are settled in future periods.</t>
    </r>
  </si>
  <si>
    <t>(Totals may not add due to rounding.)</t>
  </si>
  <si>
    <t>Bingo World</t>
  </si>
  <si>
    <t>Riverboat on the Potomac</t>
  </si>
  <si>
    <t>MGM National Harbor</t>
  </si>
  <si>
    <t>RETAIL</t>
  </si>
  <si>
    <t>FYTD</t>
  </si>
  <si>
    <t>Contributions</t>
  </si>
  <si>
    <t>Other</t>
  </si>
  <si>
    <t>Promotion</t>
  </si>
  <si>
    <t>to the State</t>
  </si>
  <si>
    <t>Prizes</t>
  </si>
  <si>
    <t>Play</t>
  </si>
  <si>
    <t>Greenmount OTB</t>
  </si>
  <si>
    <t>Long Shot's</t>
  </si>
  <si>
    <t>BetMGM</t>
  </si>
  <si>
    <t>Caesars</t>
  </si>
  <si>
    <t>MOBILE</t>
  </si>
  <si>
    <t>COMBINED STATEWIDE TOTALS</t>
  </si>
  <si>
    <t>Mobile and Retail</t>
  </si>
  <si>
    <r>
      <t xml:space="preserve">   </t>
    </r>
    <r>
      <rPr>
        <b/>
        <i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Handle and prizes paid during the Controlled Demonstrations conducted by each Licensee are included in their initial monthly data.</t>
    </r>
  </si>
  <si>
    <t>Deductions</t>
  </si>
  <si>
    <r>
      <t>- Other Deductions</t>
    </r>
    <r>
      <rPr>
        <sz val="11"/>
        <color theme="1"/>
        <rFont val="Calibri"/>
        <family val="2"/>
      </rPr>
      <t xml:space="preserve"> include adjustments and federal excise taxes paid.  </t>
    </r>
    <r>
      <rPr>
        <b/>
        <sz val="11"/>
        <color theme="1"/>
        <rFont val="Calibri"/>
        <family val="2"/>
      </rPr>
      <t/>
    </r>
  </si>
  <si>
    <r>
      <t xml:space="preserve">- </t>
    </r>
    <r>
      <rPr>
        <b/>
        <sz val="11"/>
        <rFont val="Calibri"/>
        <family val="2"/>
        <scheme val="minor"/>
      </rPr>
      <t>Taxable Win</t>
    </r>
    <r>
      <rPr>
        <sz val="11"/>
        <color theme="1"/>
        <rFont val="Calibri"/>
        <family val="2"/>
      </rPr>
      <t xml:space="preserve"> is handle less prizes paid less promotional play redeemed less other deductions. A negative taxable win (a loss) is reflected as $0 taxable win. Losses may be carried forward and deducted from taxable win within the subsequent 3 months.</t>
    </r>
  </si>
  <si>
    <t>Maryland Stadium Sub</t>
  </si>
  <si>
    <t>Hollywood Casino</t>
  </si>
  <si>
    <t>Horseshoe Casino</t>
  </si>
  <si>
    <t>Live! Casino</t>
  </si>
  <si>
    <t>Draft Kings</t>
  </si>
  <si>
    <t>Live! Casino (M)</t>
  </si>
  <si>
    <t>Hollywood Casino (M)</t>
  </si>
  <si>
    <t>Riverboat on the Potomac (M)</t>
  </si>
  <si>
    <t>Bingo World (M)</t>
  </si>
  <si>
    <t>Long Shot's (M)</t>
  </si>
  <si>
    <t>SuperBook</t>
  </si>
  <si>
    <t>Maryland Stadium Sub (M)</t>
  </si>
  <si>
    <t>Crab Sports</t>
  </si>
  <si>
    <t>Greenmount (M)</t>
  </si>
  <si>
    <t>Canton Gaming / Canton</t>
  </si>
  <si>
    <t>Whitman Gaming</t>
  </si>
  <si>
    <t>Canton Gaming / Towson</t>
  </si>
  <si>
    <t>Total Retail</t>
  </si>
  <si>
    <t>Total Mobile</t>
  </si>
  <si>
    <t>Total</t>
  </si>
  <si>
    <t>Maryland Lottery and Gaming - Sports Wagering - Bet Type</t>
  </si>
  <si>
    <t>Total Wagered</t>
  </si>
  <si>
    <t>% of Total</t>
  </si>
  <si>
    <t>Total Payouts</t>
  </si>
  <si>
    <t>Hold</t>
  </si>
  <si>
    <t>Fiscal Year 2024</t>
  </si>
  <si>
    <t>Golf</t>
  </si>
  <si>
    <t>Ice Hockey</t>
  </si>
  <si>
    <t>Motor Sports</t>
  </si>
  <si>
    <t>NCAA Basketball</t>
  </si>
  <si>
    <t>NCAA Football</t>
  </si>
  <si>
    <t>Pro Baseball</t>
  </si>
  <si>
    <t>Pro Basketball</t>
  </si>
  <si>
    <t>Pro Football US</t>
  </si>
  <si>
    <t>Soccer</t>
  </si>
  <si>
    <t>Tennis</t>
  </si>
  <si>
    <t>Parlay / Combinations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</si>
</sst>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&quot;$&quot;#,##0"/>
    <numFmt numFmtId="166" formatCode="mmmm\ yyyy"/>
    <numFmt numFmtId="167" formatCode="&quot;$&quot;#,##0.0"/>
    <numFmt numFmtId="168" formatCode="General_)"/>
    <numFmt numFmtId="169" formatCode="mmmm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168" fontId="11" fillId="0" borderId="0"/>
    <xf numFmtId="43" fontId="10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164" fontId="0" fillId="0" borderId="0" xfId="1" applyNumberFormat="1" applyFont="1" applyAlignment="1">
      <alignment horizontal="center"/>
    </xf>
    <xf numFmtId="0" fontId="4" fillId="0" borderId="0" xfId="0" applyFont="1"/>
    <xf numFmtId="16" fontId="7" fillId="0" borderId="0" xfId="0" applyNumberFormat="1" applyFont="1"/>
    <xf numFmtId="0" fontId="6" fillId="0" borderId="0" xfId="0" applyFont="1"/>
    <xf numFmtId="167" fontId="9" fillId="0" borderId="0" xfId="0" applyNumberFormat="1" applyFont="1" applyBorder="1"/>
    <xf numFmtId="0" fontId="2" fillId="0" borderId="0" xfId="0" applyFont="1" applyBorder="1" applyAlignment="1">
      <alignment vertical="center"/>
    </xf>
    <xf numFmtId="166" fontId="2" fillId="0" borderId="0" xfId="0" quotePrefix="1" applyNumberFormat="1" applyFont="1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5" fontId="0" fillId="0" borderId="0" xfId="0" applyNumberFormat="1"/>
    <xf numFmtId="7" fontId="0" fillId="0" borderId="0" xfId="0" applyNumberFormat="1"/>
    <xf numFmtId="7" fontId="0" fillId="0" borderId="2" xfId="0" applyNumberFormat="1" applyBorder="1" applyAlignment="1">
      <alignment horizontal="center"/>
    </xf>
    <xf numFmtId="169" fontId="0" fillId="0" borderId="2" xfId="0" applyNumberFormat="1" applyBorder="1" applyAlignment="1">
      <alignment horizontal="center"/>
    </xf>
    <xf numFmtId="16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7" fontId="1" fillId="0" borderId="2" xfId="0" applyNumberFormat="1" applyFont="1" applyBorder="1" applyAlignment="1">
      <alignment horizontal="center"/>
    </xf>
    <xf numFmtId="0" fontId="7" fillId="0" borderId="0" xfId="0" quotePrefix="1" applyFont="1" applyAlignment="1"/>
    <xf numFmtId="169" fontId="0" fillId="2" borderId="2" xfId="0" applyNumberFormat="1" applyFill="1" applyBorder="1" applyAlignment="1">
      <alignment horizontal="center"/>
    </xf>
    <xf numFmtId="7" fontId="0" fillId="2" borderId="2" xfId="0" applyNumberFormat="1" applyFill="1" applyBorder="1" applyAlignment="1">
      <alignment horizontal="center"/>
    </xf>
    <xf numFmtId="164" fontId="0" fillId="2" borderId="2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9" fontId="0" fillId="0" borderId="2" xfId="0" applyNumberFormat="1" applyFill="1" applyBorder="1" applyAlignment="1">
      <alignment horizontal="center"/>
    </xf>
    <xf numFmtId="7" fontId="0" fillId="0" borderId="2" xfId="0" applyNumberForma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6" fontId="2" fillId="0" borderId="0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0" fillId="0" borderId="0" xfId="0" quotePrefix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165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165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center"/>
    </xf>
    <xf numFmtId="0" fontId="15" fillId="0" borderId="0" xfId="0" applyFont="1" applyAlignment="1"/>
    <xf numFmtId="165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7" fillId="0" borderId="0" xfId="0" quotePrefix="1" applyFont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0" xfId="0" quotePrefix="1" applyFont="1" applyAlignment="1">
      <alignment horizontal="left" wrapText="1"/>
    </xf>
    <xf numFmtId="0" fontId="12" fillId="0" borderId="0" xfId="0" quotePrefix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4">
    <cellStyle name="Comma 2" xfId="3" xr:uid="{00000000-0005-0000-0000-000001000000}"/>
    <cellStyle name="Normal" xfId="0" builtinId="0"/>
    <cellStyle name="Normal 2" xfId="2" xr:uid="{00000000-0005-0000-0000-000003000000}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93"/>
  <sheetViews>
    <sheetView tabSelected="1" zoomScaleNormal="100" workbookViewId="0">
      <pane ySplit="2" topLeftCell="A54" activePane="bottomLeft" state="frozen"/>
      <selection pane="bottomLeft" activeCell="G4" sqref="G4"/>
    </sheetView>
  </sheetViews>
  <sheetFormatPr defaultRowHeight="15" x14ac:dyDescent="0.25"/>
  <cols>
    <col min="1" max="1" width="26.140625" customWidth="1"/>
    <col min="2" max="2" width="11" customWidth="1"/>
    <col min="3" max="4" width="17.28515625" bestFit="1" customWidth="1"/>
    <col min="5" max="5" width="8.85546875" customWidth="1"/>
    <col min="6" max="6" width="15.5703125" bestFit="1" customWidth="1"/>
    <col min="7" max="7" width="15.28515625" customWidth="1"/>
    <col min="8" max="8" width="15.28515625" bestFit="1" customWidth="1"/>
    <col min="9" max="9" width="14.5703125" bestFit="1" customWidth="1"/>
    <col min="10" max="10" width="13.5703125" bestFit="1" customWidth="1"/>
    <col min="11" max="11" width="12.7109375" customWidth="1"/>
    <col min="12" max="12" width="8.85546875" customWidth="1"/>
    <col min="13" max="13" width="14.28515625" bestFit="1" customWidth="1"/>
    <col min="14" max="14" width="12.140625" customWidth="1"/>
    <col min="15" max="15" width="12.5703125" bestFit="1" customWidth="1"/>
    <col min="16" max="16" width="13.42578125" customWidth="1"/>
    <col min="17" max="17" width="10.28515625" customWidth="1"/>
    <col min="18" max="18" width="14.28515625" bestFit="1" customWidth="1"/>
    <col min="19" max="19" width="13.5703125" bestFit="1" customWidth="1"/>
    <col min="20" max="20" width="15.28515625" bestFit="1" customWidth="1"/>
    <col min="21" max="21" width="14.28515625" bestFit="1" customWidth="1"/>
    <col min="22" max="24" width="9.140625" style="3"/>
    <col min="25" max="26" width="12.85546875" style="3" bestFit="1" customWidth="1"/>
    <col min="27" max="27" width="10.42578125" style="3" customWidth="1"/>
    <col min="28" max="31" width="13.140625" style="3" customWidth="1"/>
    <col min="32" max="32" width="3.5703125" style="3" customWidth="1"/>
    <col min="33" max="34" width="11.7109375" style="3" bestFit="1" customWidth="1"/>
    <col min="35" max="36" width="9.42578125" style="3" bestFit="1" customWidth="1"/>
    <col min="37" max="37" width="10.85546875" style="3" bestFit="1" customWidth="1"/>
    <col min="38" max="38" width="9.5703125" style="3" bestFit="1" customWidth="1"/>
    <col min="39" max="39" width="9.28515625" style="3" bestFit="1" customWidth="1"/>
    <col min="40" max="44" width="9.140625" style="3"/>
  </cols>
  <sheetData>
    <row r="1" spans="1:39" ht="23.25" x14ac:dyDescent="0.25">
      <c r="A1" s="45" t="s">
        <v>4</v>
      </c>
      <c r="B1" s="45"/>
      <c r="C1" s="45"/>
      <c r="D1" s="45"/>
      <c r="E1" s="45"/>
      <c r="F1" s="45"/>
      <c r="G1" s="45"/>
      <c r="H1" s="45"/>
      <c r="I1" s="45"/>
      <c r="J1" s="45"/>
      <c r="L1" s="7"/>
      <c r="M1" s="7"/>
      <c r="N1" s="7"/>
      <c r="O1" s="7"/>
      <c r="P1" s="7"/>
      <c r="Q1" s="30"/>
    </row>
    <row r="2" spans="1:39" ht="23.25" x14ac:dyDescent="0.35">
      <c r="A2" s="46">
        <v>45412</v>
      </c>
      <c r="B2" s="46"/>
      <c r="C2" s="46"/>
      <c r="D2" s="46"/>
      <c r="E2" s="46"/>
      <c r="F2" s="46"/>
      <c r="G2" s="46"/>
      <c r="H2" s="46"/>
      <c r="I2" s="46"/>
      <c r="J2" s="46"/>
      <c r="L2" s="8"/>
      <c r="M2" s="8"/>
      <c r="N2" s="8"/>
      <c r="O2" s="8"/>
      <c r="P2" s="8"/>
      <c r="Q2" s="29"/>
    </row>
    <row r="3" spans="1:39" ht="23.25" x14ac:dyDescent="0.35">
      <c r="A3" s="46" t="s">
        <v>17</v>
      </c>
      <c r="B3" s="46"/>
      <c r="C3" s="46"/>
      <c r="D3" s="46"/>
      <c r="E3" s="46"/>
      <c r="F3" s="46"/>
      <c r="G3" s="46"/>
      <c r="H3" s="46"/>
      <c r="I3" s="46"/>
      <c r="J3" s="46"/>
    </row>
    <row r="4" spans="1:39" x14ac:dyDescent="0.25">
      <c r="A4" s="47" t="s">
        <v>2</v>
      </c>
      <c r="B4" s="17" t="s">
        <v>3</v>
      </c>
      <c r="C4" s="18"/>
      <c r="D4" s="18"/>
      <c r="E4" s="18"/>
      <c r="F4" s="18" t="s">
        <v>21</v>
      </c>
      <c r="G4" s="18" t="s">
        <v>20</v>
      </c>
      <c r="H4" s="18"/>
      <c r="I4" s="18" t="s">
        <v>19</v>
      </c>
      <c r="J4" s="18" t="s">
        <v>10</v>
      </c>
    </row>
    <row r="5" spans="1:39" ht="15" customHeight="1" x14ac:dyDescent="0.25">
      <c r="A5" s="48"/>
      <c r="B5" s="17" t="s">
        <v>18</v>
      </c>
      <c r="C5" s="31" t="s">
        <v>6</v>
      </c>
      <c r="D5" s="31" t="s">
        <v>0</v>
      </c>
      <c r="E5" s="31" t="s">
        <v>7</v>
      </c>
      <c r="F5" s="31" t="s">
        <v>24</v>
      </c>
      <c r="G5" s="31" t="s">
        <v>33</v>
      </c>
      <c r="H5" s="31" t="s">
        <v>1</v>
      </c>
      <c r="I5" s="31" t="s">
        <v>22</v>
      </c>
      <c r="J5" s="31" t="s">
        <v>23</v>
      </c>
    </row>
    <row r="6" spans="1:39" x14ac:dyDescent="0.25">
      <c r="A6" s="43" t="s">
        <v>14</v>
      </c>
      <c r="B6" s="21">
        <v>45412</v>
      </c>
      <c r="C6" s="22">
        <v>686299.93</v>
      </c>
      <c r="D6" s="22">
        <v>631089.57999999996</v>
      </c>
      <c r="E6" s="23">
        <f t="shared" ref="E6:E29" si="0">IF(C6=0,"N/A",+(C6-D6)/C6)</f>
        <v>8.0446387339716166E-2</v>
      </c>
      <c r="F6" s="22">
        <v>0</v>
      </c>
      <c r="G6" s="22">
        <v>1685.7498250000001</v>
      </c>
      <c r="H6" s="22">
        <v>53524.600175000094</v>
      </c>
      <c r="I6" s="22">
        <v>8028.6900262500139</v>
      </c>
      <c r="J6" s="22">
        <v>5317.5099999999993</v>
      </c>
    </row>
    <row r="7" spans="1:39" x14ac:dyDescent="0.25">
      <c r="A7" s="43"/>
      <c r="B7" s="24" t="s">
        <v>18</v>
      </c>
      <c r="C7" s="22">
        <v>8626128.5899999999</v>
      </c>
      <c r="D7" s="22">
        <v>7894074.4800000004</v>
      </c>
      <c r="E7" s="23">
        <f t="shared" si="0"/>
        <v>8.4864734204014386E-2</v>
      </c>
      <c r="F7" s="22">
        <v>0</v>
      </c>
      <c r="G7" s="22">
        <v>21343.671474999999</v>
      </c>
      <c r="H7" s="22">
        <v>710710.43852499942</v>
      </c>
      <c r="I7" s="22">
        <v>106606.56641625002</v>
      </c>
      <c r="J7" s="22">
        <v>20811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x14ac:dyDescent="0.25">
      <c r="A8" s="42" t="s">
        <v>50</v>
      </c>
      <c r="B8" s="25">
        <v>45412</v>
      </c>
      <c r="C8" s="26">
        <v>139666.09</v>
      </c>
      <c r="D8" s="26">
        <v>143346.04999999999</v>
      </c>
      <c r="E8" s="27">
        <f t="shared" ref="E8:E9" si="1">IF(C8=0,"N/A",+(C8-D8)/C8)</f>
        <v>-2.6348271079973614E-2</v>
      </c>
      <c r="F8" s="26">
        <v>0</v>
      </c>
      <c r="G8" s="26">
        <v>349.16522500000002</v>
      </c>
      <c r="H8" s="26">
        <v>4.7750000080668542E-3</v>
      </c>
      <c r="I8" s="26">
        <v>7.1625000121002815E-4</v>
      </c>
      <c r="J8" s="26">
        <v>0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x14ac:dyDescent="0.25">
      <c r="A9" s="42"/>
      <c r="B9" s="28" t="s">
        <v>18</v>
      </c>
      <c r="C9" s="26">
        <v>2297181.14</v>
      </c>
      <c r="D9" s="26">
        <v>2162534.2699999996</v>
      </c>
      <c r="E9" s="27">
        <f t="shared" si="1"/>
        <v>5.8613954143816697E-2</v>
      </c>
      <c r="F9" s="26">
        <v>0</v>
      </c>
      <c r="G9" s="26">
        <v>5742.9528499999997</v>
      </c>
      <c r="H9" s="26">
        <v>138285.82715000058</v>
      </c>
      <c r="I9" s="26">
        <v>20742.874312500007</v>
      </c>
      <c r="J9" s="26">
        <v>0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x14ac:dyDescent="0.25">
      <c r="A10" s="43" t="s">
        <v>52</v>
      </c>
      <c r="B10" s="21">
        <v>45412</v>
      </c>
      <c r="C10" s="22">
        <v>150310.18</v>
      </c>
      <c r="D10" s="22">
        <v>170958.98</v>
      </c>
      <c r="E10" s="23">
        <f t="shared" ref="E10:E11" si="2">IF(C10=0,"N/A",+(C10-D10)/C10)</f>
        <v>-0.13737459432222102</v>
      </c>
      <c r="F10" s="22">
        <v>0</v>
      </c>
      <c r="G10" s="22">
        <v>375.77544999999998</v>
      </c>
      <c r="H10" s="22">
        <v>4.5499999832827598E-3</v>
      </c>
      <c r="I10" s="22">
        <v>6.824999974924139E-4</v>
      </c>
      <c r="J10" s="22">
        <v>0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x14ac:dyDescent="0.25">
      <c r="A11" s="43"/>
      <c r="B11" s="24" t="s">
        <v>18</v>
      </c>
      <c r="C11" s="22">
        <v>1250979.1599999999</v>
      </c>
      <c r="D11" s="22">
        <v>1094319.42</v>
      </c>
      <c r="E11" s="23">
        <f t="shared" si="2"/>
        <v>0.12522969607263482</v>
      </c>
      <c r="F11" s="22">
        <v>0</v>
      </c>
      <c r="G11" s="22">
        <v>3127.4479000000001</v>
      </c>
      <c r="H11" s="22">
        <v>174556.87209999998</v>
      </c>
      <c r="I11" s="22">
        <v>26183.530815000002</v>
      </c>
      <c r="J11" s="22">
        <v>0</v>
      </c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x14ac:dyDescent="0.25">
      <c r="A12" s="42" t="s">
        <v>25</v>
      </c>
      <c r="B12" s="25">
        <v>45412</v>
      </c>
      <c r="C12" s="26">
        <v>112686.89</v>
      </c>
      <c r="D12" s="26">
        <v>92550.99</v>
      </c>
      <c r="E12" s="27">
        <f t="shared" si="0"/>
        <v>0.17868893178257023</v>
      </c>
      <c r="F12" s="26">
        <v>0</v>
      </c>
      <c r="G12" s="26">
        <v>281.71722499999998</v>
      </c>
      <c r="H12" s="26">
        <v>2407.2227749999947</v>
      </c>
      <c r="I12" s="26">
        <v>361.08341624999917</v>
      </c>
      <c r="J12" s="26">
        <v>1919.59</v>
      </c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x14ac:dyDescent="0.25">
      <c r="A13" s="42"/>
      <c r="B13" s="28" t="s">
        <v>18</v>
      </c>
      <c r="C13" s="26">
        <v>1274752.44</v>
      </c>
      <c r="D13" s="26">
        <v>1216981.28</v>
      </c>
      <c r="E13" s="27">
        <f t="shared" si="0"/>
        <v>4.5319513175436574E-2</v>
      </c>
      <c r="F13" s="26">
        <v>0</v>
      </c>
      <c r="G13" s="26">
        <v>3186.8811000000001</v>
      </c>
      <c r="H13" s="26">
        <v>54589.028899999917</v>
      </c>
      <c r="I13" s="26">
        <v>8188.3563487499987</v>
      </c>
      <c r="J13" s="26">
        <v>10203.859999999999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x14ac:dyDescent="0.25">
      <c r="A14" s="43" t="s">
        <v>37</v>
      </c>
      <c r="B14" s="21">
        <v>45412</v>
      </c>
      <c r="C14" s="22">
        <v>842910.22</v>
      </c>
      <c r="D14" s="22">
        <v>735401.7</v>
      </c>
      <c r="E14" s="23">
        <f t="shared" si="0"/>
        <v>0.12754444951444535</v>
      </c>
      <c r="F14" s="22">
        <v>0</v>
      </c>
      <c r="G14" s="22">
        <v>2107.2755499999998</v>
      </c>
      <c r="H14" s="22">
        <v>105401.24445000001</v>
      </c>
      <c r="I14" s="22">
        <v>15810.186667500002</v>
      </c>
      <c r="J14" s="22">
        <v>3579.1299999999997</v>
      </c>
    </row>
    <row r="15" spans="1:39" x14ac:dyDescent="0.25">
      <c r="A15" s="43"/>
      <c r="B15" s="24" t="s">
        <v>18</v>
      </c>
      <c r="C15" s="22">
        <v>9893682.3599999994</v>
      </c>
      <c r="D15" s="22">
        <v>8818471.879999999</v>
      </c>
      <c r="E15" s="23">
        <f t="shared" si="0"/>
        <v>0.10867647058764079</v>
      </c>
      <c r="F15" s="22">
        <v>0</v>
      </c>
      <c r="G15" s="22">
        <v>22769.225899999994</v>
      </c>
      <c r="H15" s="22">
        <v>1052441.2541000005</v>
      </c>
      <c r="I15" s="22">
        <v>157866.188115</v>
      </c>
      <c r="J15" s="22">
        <v>35750.379999999997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x14ac:dyDescent="0.25">
      <c r="A16" s="42" t="s">
        <v>38</v>
      </c>
      <c r="B16" s="25">
        <v>45412</v>
      </c>
      <c r="C16" s="26">
        <v>952060.31</v>
      </c>
      <c r="D16" s="26">
        <v>950207.05</v>
      </c>
      <c r="E16" s="27">
        <f t="shared" si="0"/>
        <v>1.9465783632971836E-3</v>
      </c>
      <c r="F16" s="26">
        <v>0</v>
      </c>
      <c r="G16" s="26">
        <v>1853.5607749999999</v>
      </c>
      <c r="H16" s="26">
        <v>0</v>
      </c>
      <c r="I16" s="26">
        <v>0</v>
      </c>
      <c r="J16" s="26">
        <v>5610.57</v>
      </c>
    </row>
    <row r="17" spans="1:39" x14ac:dyDescent="0.25">
      <c r="A17" s="42"/>
      <c r="B17" s="28" t="s">
        <v>18</v>
      </c>
      <c r="C17" s="26">
        <v>15571264.090000002</v>
      </c>
      <c r="D17" s="26">
        <v>14070110.99</v>
      </c>
      <c r="E17" s="27">
        <f t="shared" si="0"/>
        <v>9.6405345855257493E-2</v>
      </c>
      <c r="F17" s="26">
        <v>0</v>
      </c>
      <c r="G17" s="26">
        <v>38523.370225000006</v>
      </c>
      <c r="H17" s="26">
        <v>1511282.1197750017</v>
      </c>
      <c r="I17" s="26">
        <v>226692.31890375007</v>
      </c>
      <c r="J17" s="26">
        <v>96007.48000000001</v>
      </c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x14ac:dyDescent="0.25">
      <c r="A18" s="43" t="s">
        <v>39</v>
      </c>
      <c r="B18" s="21">
        <v>45412</v>
      </c>
      <c r="C18" s="22">
        <v>2933308.25</v>
      </c>
      <c r="D18" s="22">
        <v>2851452.33</v>
      </c>
      <c r="E18" s="23">
        <f t="shared" si="0"/>
        <v>2.7905665897881658E-2</v>
      </c>
      <c r="F18" s="22">
        <v>9150</v>
      </c>
      <c r="G18" s="22">
        <v>6964.1256250000006</v>
      </c>
      <c r="H18" s="22">
        <v>65741.794374999925</v>
      </c>
      <c r="I18" s="22">
        <v>9861.2691562499876</v>
      </c>
      <c r="J18" s="22">
        <v>13133.5</v>
      </c>
    </row>
    <row r="19" spans="1:39" x14ac:dyDescent="0.25">
      <c r="A19" s="43"/>
      <c r="B19" s="24" t="s">
        <v>18</v>
      </c>
      <c r="C19" s="22">
        <v>37192762.969999999</v>
      </c>
      <c r="D19" s="22">
        <v>33770430.629999995</v>
      </c>
      <c r="E19" s="23">
        <f t="shared" si="0"/>
        <v>9.2016082342698938E-2</v>
      </c>
      <c r="F19" s="22">
        <v>113351</v>
      </c>
      <c r="G19" s="22">
        <v>91230.729925000007</v>
      </c>
      <c r="H19" s="22">
        <v>3217758.3600750035</v>
      </c>
      <c r="I19" s="22">
        <v>482663.75401124998</v>
      </c>
      <c r="J19" s="22">
        <v>313514.68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x14ac:dyDescent="0.25">
      <c r="A20" s="42" t="s">
        <v>26</v>
      </c>
      <c r="B20" s="25">
        <v>45412</v>
      </c>
      <c r="C20" s="26">
        <v>173276.87</v>
      </c>
      <c r="D20" s="26">
        <v>189554.49</v>
      </c>
      <c r="E20" s="27">
        <f t="shared" si="0"/>
        <v>-9.3939947091611228E-2</v>
      </c>
      <c r="F20" s="26">
        <v>0</v>
      </c>
      <c r="G20" s="26">
        <v>433.19217500000002</v>
      </c>
      <c r="H20" s="26">
        <v>0</v>
      </c>
      <c r="I20" s="26">
        <v>0</v>
      </c>
      <c r="J20" s="26">
        <v>766.39</v>
      </c>
      <c r="AF20" s="5"/>
      <c r="AG20" s="5"/>
      <c r="AH20" s="5"/>
      <c r="AI20" s="5"/>
      <c r="AJ20" s="5"/>
      <c r="AK20" s="5"/>
      <c r="AL20" s="5"/>
      <c r="AM20" s="5"/>
    </row>
    <row r="21" spans="1:39" x14ac:dyDescent="0.25">
      <c r="A21" s="42"/>
      <c r="B21" s="28" t="s">
        <v>18</v>
      </c>
      <c r="C21" s="26">
        <v>3081799.4700000007</v>
      </c>
      <c r="D21" s="26">
        <v>2890231.6999999993</v>
      </c>
      <c r="E21" s="27">
        <f t="shared" si="0"/>
        <v>6.2161010755187575E-2</v>
      </c>
      <c r="F21" s="26">
        <v>0</v>
      </c>
      <c r="G21" s="26">
        <v>7704.4986749999998</v>
      </c>
      <c r="H21" s="26">
        <v>207950.94132500142</v>
      </c>
      <c r="I21" s="26">
        <v>31192.641524999999</v>
      </c>
      <c r="J21" s="26">
        <v>21754.46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x14ac:dyDescent="0.25">
      <c r="A22" s="43" t="s">
        <v>36</v>
      </c>
      <c r="B22" s="21">
        <v>45412</v>
      </c>
      <c r="C22" s="22">
        <v>182151.82</v>
      </c>
      <c r="D22" s="22">
        <v>158244.21</v>
      </c>
      <c r="E22" s="23">
        <f t="shared" ref="E22:E23" si="3">IF(C22=0,"N/A",+(C22-D22)/C22)</f>
        <v>0.13125100808764917</v>
      </c>
      <c r="F22" s="22">
        <v>0</v>
      </c>
      <c r="G22" s="22">
        <v>434.26955000000004</v>
      </c>
      <c r="H22" s="22">
        <v>23473.340450000014</v>
      </c>
      <c r="I22" s="22">
        <v>3521.0010675000021</v>
      </c>
      <c r="J22" s="22">
        <v>1731.11</v>
      </c>
      <c r="AF22" s="5"/>
      <c r="AG22" s="5"/>
      <c r="AH22" s="5"/>
      <c r="AI22" s="5"/>
      <c r="AJ22" s="5"/>
      <c r="AK22" s="5"/>
      <c r="AL22" s="5"/>
      <c r="AM22" s="5"/>
    </row>
    <row r="23" spans="1:39" x14ac:dyDescent="0.25">
      <c r="A23" s="43"/>
      <c r="B23" s="24" t="s">
        <v>18</v>
      </c>
      <c r="C23" s="22">
        <v>2486316.7499999995</v>
      </c>
      <c r="D23" s="22">
        <v>2301557.4099999997</v>
      </c>
      <c r="E23" s="23">
        <f t="shared" si="3"/>
        <v>7.4310459437639989E-2</v>
      </c>
      <c r="F23" s="22">
        <v>0</v>
      </c>
      <c r="G23" s="22">
        <v>6118.2418750000006</v>
      </c>
      <c r="H23" s="22">
        <v>178657.11812499983</v>
      </c>
      <c r="I23" s="22">
        <v>26798.568116249997</v>
      </c>
      <c r="J23" s="22">
        <v>19712.95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x14ac:dyDescent="0.25">
      <c r="A24" s="42" t="s">
        <v>16</v>
      </c>
      <c r="B24" s="25">
        <v>45412</v>
      </c>
      <c r="C24" s="26">
        <v>3573110.75</v>
      </c>
      <c r="D24" s="26">
        <v>3670542.1</v>
      </c>
      <c r="E24" s="27">
        <f t="shared" si="0"/>
        <v>-2.7267934530156978E-2</v>
      </c>
      <c r="F24" s="26">
        <v>0</v>
      </c>
      <c r="G24" s="26">
        <v>8932.7768749999996</v>
      </c>
      <c r="H24" s="26">
        <v>3.1249999155988917E-3</v>
      </c>
      <c r="I24" s="26">
        <v>4.6874998733983372E-4</v>
      </c>
      <c r="J24" s="26">
        <v>27858.25</v>
      </c>
    </row>
    <row r="25" spans="1:39" x14ac:dyDescent="0.25">
      <c r="A25" s="42"/>
      <c r="B25" s="28" t="s">
        <v>18</v>
      </c>
      <c r="C25" s="26">
        <v>49615294.919999994</v>
      </c>
      <c r="D25" s="26">
        <v>46047220.200000003</v>
      </c>
      <c r="E25" s="27">
        <f t="shared" si="0"/>
        <v>7.1914814287674336E-2</v>
      </c>
      <c r="F25" s="26">
        <v>0</v>
      </c>
      <c r="G25" s="26">
        <v>124038.23730000001</v>
      </c>
      <c r="H25" s="26">
        <v>3569045.9526999914</v>
      </c>
      <c r="I25" s="26">
        <v>535356.89314874983</v>
      </c>
      <c r="J25" s="26">
        <v>225597.8</v>
      </c>
      <c r="Y25" s="5"/>
      <c r="Z25" s="5"/>
      <c r="AA25" s="5"/>
      <c r="AB25" s="5"/>
      <c r="AC25" s="5"/>
      <c r="AD25" s="5"/>
      <c r="AE25" s="5"/>
      <c r="AF25" s="6"/>
      <c r="AG25" s="6"/>
      <c r="AH25" s="6"/>
      <c r="AI25" s="6"/>
      <c r="AJ25" s="6"/>
      <c r="AK25" s="6"/>
      <c r="AL25" s="6"/>
      <c r="AM25" s="6"/>
    </row>
    <row r="26" spans="1:39" x14ac:dyDescent="0.25">
      <c r="A26" s="43" t="s">
        <v>5</v>
      </c>
      <c r="B26" s="21">
        <v>45412</v>
      </c>
      <c r="C26" s="22">
        <v>806780.18</v>
      </c>
      <c r="D26" s="22">
        <v>675698.32</v>
      </c>
      <c r="E26" s="23">
        <f t="shared" si="0"/>
        <v>0.16247531018920183</v>
      </c>
      <c r="F26" s="22">
        <v>0</v>
      </c>
      <c r="G26" s="22">
        <v>2016.9504500000003</v>
      </c>
      <c r="H26" s="22">
        <v>129064.9095500001</v>
      </c>
      <c r="I26" s="22">
        <v>19359.736432500013</v>
      </c>
      <c r="J26" s="22">
        <v>3380.5499999999997</v>
      </c>
    </row>
    <row r="27" spans="1:39" x14ac:dyDescent="0.25">
      <c r="A27" s="43"/>
      <c r="B27" s="24" t="s">
        <v>18</v>
      </c>
      <c r="C27" s="22">
        <v>16629940.700000001</v>
      </c>
      <c r="D27" s="22">
        <v>14583284.15</v>
      </c>
      <c r="E27" s="23">
        <f t="shared" si="0"/>
        <v>0.12307058617473005</v>
      </c>
      <c r="F27" s="22">
        <v>0</v>
      </c>
      <c r="G27" s="22">
        <v>41574.851750000002</v>
      </c>
      <c r="H27" s="22">
        <v>2005081.6982500008</v>
      </c>
      <c r="I27" s="22">
        <v>300762.25473750004</v>
      </c>
      <c r="J27" s="22">
        <v>76138.98000000001</v>
      </c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x14ac:dyDescent="0.25">
      <c r="A28" s="42" t="s">
        <v>15</v>
      </c>
      <c r="B28" s="25">
        <v>45412</v>
      </c>
      <c r="C28" s="26">
        <v>495035.98</v>
      </c>
      <c r="D28" s="26">
        <v>477386.96</v>
      </c>
      <c r="E28" s="27">
        <f t="shared" si="0"/>
        <v>3.5651994426748455E-2</v>
      </c>
      <c r="F28" s="26">
        <v>0</v>
      </c>
      <c r="G28" s="26">
        <v>1237.58995</v>
      </c>
      <c r="H28" s="26">
        <v>16411.430049999959</v>
      </c>
      <c r="I28" s="26">
        <v>2461.7145074999939</v>
      </c>
      <c r="J28" s="26">
        <v>373.2</v>
      </c>
    </row>
    <row r="29" spans="1:39" x14ac:dyDescent="0.25">
      <c r="A29" s="42"/>
      <c r="B29" s="28" t="s">
        <v>18</v>
      </c>
      <c r="C29" s="26">
        <v>4125122.68</v>
      </c>
      <c r="D29" s="26">
        <v>3921081.06</v>
      </c>
      <c r="E29" s="27">
        <f t="shared" si="0"/>
        <v>4.9463164087037555E-2</v>
      </c>
      <c r="F29" s="26">
        <v>0</v>
      </c>
      <c r="G29" s="26">
        <v>10312.806699999999</v>
      </c>
      <c r="H29" s="26">
        <v>193728.81330000013</v>
      </c>
      <c r="I29" s="26">
        <v>29059.322576249993</v>
      </c>
      <c r="J29" s="26">
        <v>6170.25</v>
      </c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x14ac:dyDescent="0.25">
      <c r="A30" s="43" t="s">
        <v>51</v>
      </c>
      <c r="B30" s="21">
        <v>45412</v>
      </c>
      <c r="C30" s="22">
        <v>277703.25</v>
      </c>
      <c r="D30" s="22">
        <v>249673</v>
      </c>
      <c r="E30" s="23">
        <f t="shared" ref="E30:E31" si="4">IF(C30=0,"N/A",+(C30-D30)/C30)</f>
        <v>0.1009359811237355</v>
      </c>
      <c r="F30" s="22">
        <v>0</v>
      </c>
      <c r="G30" s="22">
        <v>694.25812500000006</v>
      </c>
      <c r="H30" s="22">
        <v>27335.991875</v>
      </c>
      <c r="I30" s="22">
        <v>4100.39878125</v>
      </c>
      <c r="J30" s="22">
        <v>954</v>
      </c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x14ac:dyDescent="0.25">
      <c r="A31" s="43"/>
      <c r="B31" s="24" t="s">
        <v>18</v>
      </c>
      <c r="C31" s="22">
        <v>5268395</v>
      </c>
      <c r="D31" s="22">
        <v>4881667.26</v>
      </c>
      <c r="E31" s="23">
        <f t="shared" si="4"/>
        <v>7.3405228727155089E-2</v>
      </c>
      <c r="F31" s="22">
        <v>30</v>
      </c>
      <c r="G31" s="22">
        <v>13061.6625</v>
      </c>
      <c r="H31" s="22">
        <v>373638.07750000025</v>
      </c>
      <c r="I31" s="22">
        <v>56045.711718749997</v>
      </c>
      <c r="J31" s="22">
        <v>2189.75</v>
      </c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ht="7.5" customHeight="1" x14ac:dyDescent="0.25">
      <c r="A32" s="9"/>
      <c r="B32" s="9"/>
      <c r="C32" s="10"/>
      <c r="D32" s="10"/>
      <c r="E32" s="11"/>
      <c r="F32" s="10"/>
      <c r="G32" s="10"/>
      <c r="H32" s="10"/>
      <c r="I32" s="10"/>
      <c r="J32" s="10"/>
    </row>
    <row r="33" spans="1:39" x14ac:dyDescent="0.25">
      <c r="A33" s="44" t="s">
        <v>53</v>
      </c>
      <c r="B33" s="16">
        <f>+B24</f>
        <v>45412</v>
      </c>
      <c r="C33" s="19">
        <f>+C24+C18+C16+C26+C14+C6+C28+C12+C20+C22+C8+C30+C10</f>
        <v>11325300.720000001</v>
      </c>
      <c r="D33" s="19">
        <f>+D24+D18+D16+D26+D14+D6+D28+D12+D20+D22+D8+D30+D10</f>
        <v>10996105.760000004</v>
      </c>
      <c r="E33" s="11">
        <f t="shared" ref="E33" si="5">+(C33-D33)/C33</f>
        <v>2.9067215797515453E-2</v>
      </c>
      <c r="F33" s="19">
        <f t="shared" ref="F33:J34" si="6">+F24+F18+F16+F26+F14+F6+F28+F12+F20+F22+F8+F30+F10</f>
        <v>9150</v>
      </c>
      <c r="G33" s="19">
        <f t="shared" si="6"/>
        <v>27366.406800000004</v>
      </c>
      <c r="H33" s="19">
        <f t="shared" si="6"/>
        <v>423360.54614999995</v>
      </c>
      <c r="I33" s="19">
        <f t="shared" si="6"/>
        <v>63504.081922499987</v>
      </c>
      <c r="J33" s="19">
        <f t="shared" si="6"/>
        <v>64623.799999999996</v>
      </c>
      <c r="Y33" s="5"/>
      <c r="Z33" s="5"/>
      <c r="AA33" s="5"/>
      <c r="AB33" s="5"/>
      <c r="AC33" s="5"/>
      <c r="AD33" s="5"/>
      <c r="AE33" s="5"/>
    </row>
    <row r="34" spans="1:39" x14ac:dyDescent="0.25">
      <c r="A34" s="44"/>
      <c r="B34" s="17" t="str">
        <f>+B29</f>
        <v>FYTD</v>
      </c>
      <c r="C34" s="19">
        <f>+C25+C19+C17+C27+C15+C7+C29+C13+C21+C23+C9+C31+C11</f>
        <v>157313620.26999998</v>
      </c>
      <c r="D34" s="19">
        <f>+D25+D19+D17+D27+D15+D7+D29+D13+D21+D23+D9+D31+D11</f>
        <v>143651964.72999999</v>
      </c>
      <c r="E34" s="11">
        <f t="shared" ref="E34" si="7">+(C34-D34)/C34</f>
        <v>8.6843437437599272E-2</v>
      </c>
      <c r="F34" s="19">
        <f t="shared" si="6"/>
        <v>113381</v>
      </c>
      <c r="G34" s="19">
        <f t="shared" si="6"/>
        <v>388734.57817500003</v>
      </c>
      <c r="H34" s="19">
        <f t="shared" si="6"/>
        <v>13387726.501824997</v>
      </c>
      <c r="I34" s="19">
        <f t="shared" si="6"/>
        <v>2008158.9807450001</v>
      </c>
      <c r="J34" s="19">
        <f t="shared" si="6"/>
        <v>827851.58999999985</v>
      </c>
    </row>
    <row r="35" spans="1:39" x14ac:dyDescent="0.25">
      <c r="A35" s="4" t="s">
        <v>13</v>
      </c>
      <c r="I35" s="12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x14ac:dyDescent="0.25">
      <c r="AF36" s="5"/>
      <c r="AG36" s="5"/>
      <c r="AH36" s="5"/>
      <c r="AI36" s="5"/>
      <c r="AJ36" s="5"/>
      <c r="AK36" s="5"/>
      <c r="AL36" s="5"/>
      <c r="AM36" s="5"/>
    </row>
    <row r="37" spans="1:39" ht="15" customHeight="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x14ac:dyDescent="0.25"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ht="23.25" x14ac:dyDescent="0.25">
      <c r="A39" s="45" t="s">
        <v>4</v>
      </c>
      <c r="B39" s="45"/>
      <c r="C39" s="45"/>
      <c r="D39" s="45"/>
      <c r="E39" s="45"/>
      <c r="F39" s="45"/>
      <c r="G39" s="45"/>
      <c r="H39" s="45"/>
      <c r="I39" s="45"/>
      <c r="J39" s="45"/>
    </row>
    <row r="40" spans="1:39" ht="23.25" x14ac:dyDescent="0.35">
      <c r="A40" s="46">
        <f>+A2</f>
        <v>45412</v>
      </c>
      <c r="B40" s="46"/>
      <c r="C40" s="46"/>
      <c r="D40" s="46"/>
      <c r="E40" s="46"/>
      <c r="F40" s="46"/>
      <c r="G40" s="46"/>
      <c r="H40" s="46"/>
      <c r="I40" s="46"/>
      <c r="J40" s="46"/>
    </row>
    <row r="41" spans="1:39" ht="23.25" x14ac:dyDescent="0.35">
      <c r="A41" s="46" t="s">
        <v>29</v>
      </c>
      <c r="B41" s="46"/>
      <c r="C41" s="46"/>
      <c r="D41" s="46"/>
      <c r="E41" s="46"/>
      <c r="F41" s="46"/>
      <c r="G41" s="46"/>
      <c r="H41" s="46"/>
      <c r="I41" s="46"/>
      <c r="J41" s="46"/>
    </row>
    <row r="42" spans="1:39" x14ac:dyDescent="0.25">
      <c r="A42" s="47" t="s">
        <v>2</v>
      </c>
      <c r="B42" s="17" t="s">
        <v>3</v>
      </c>
      <c r="C42" s="18"/>
      <c r="D42" s="18"/>
      <c r="E42" s="18"/>
      <c r="F42" s="18" t="s">
        <v>21</v>
      </c>
      <c r="G42" s="18" t="s">
        <v>20</v>
      </c>
      <c r="H42" s="18"/>
      <c r="I42" s="18" t="s">
        <v>19</v>
      </c>
      <c r="J42" s="18" t="s">
        <v>10</v>
      </c>
    </row>
    <row r="43" spans="1:39" x14ac:dyDescent="0.25">
      <c r="A43" s="48"/>
      <c r="B43" s="17" t="s">
        <v>18</v>
      </c>
      <c r="C43" s="31" t="s">
        <v>6</v>
      </c>
      <c r="D43" s="31" t="s">
        <v>0</v>
      </c>
      <c r="E43" s="31" t="s">
        <v>7</v>
      </c>
      <c r="F43" s="31" t="s">
        <v>24</v>
      </c>
      <c r="G43" s="31" t="s">
        <v>33</v>
      </c>
      <c r="H43" s="31" t="s">
        <v>1</v>
      </c>
      <c r="I43" s="31" t="s">
        <v>22</v>
      </c>
      <c r="J43" s="31" t="s">
        <v>23</v>
      </c>
    </row>
    <row r="44" spans="1:39" x14ac:dyDescent="0.25">
      <c r="A44" s="42" t="s">
        <v>27</v>
      </c>
      <c r="B44" s="15">
        <v>45412</v>
      </c>
      <c r="C44" s="14">
        <v>34375308.32</v>
      </c>
      <c r="D44" s="14">
        <v>30761745.079999998</v>
      </c>
      <c r="E44" s="27">
        <f t="shared" ref="E44:E67" si="8">IF(C44=0,"N/A",+(C44-D44)/C44)</f>
        <v>0.10512089684727523</v>
      </c>
      <c r="F44" s="14">
        <v>0</v>
      </c>
      <c r="G44" s="26">
        <v>82559.710800000001</v>
      </c>
      <c r="H44" s="14">
        <v>3531003.5292000021</v>
      </c>
      <c r="I44" s="14">
        <v>529650.52938000031</v>
      </c>
      <c r="J44" s="14">
        <v>0</v>
      </c>
      <c r="M44" s="13"/>
    </row>
    <row r="45" spans="1:39" x14ac:dyDescent="0.25">
      <c r="A45" s="42"/>
      <c r="B45" s="10" t="s">
        <v>18</v>
      </c>
      <c r="C45" s="14">
        <v>345072345.34999996</v>
      </c>
      <c r="D45" s="14">
        <v>311547660.44999999</v>
      </c>
      <c r="E45" s="27">
        <f t="shared" si="8"/>
        <v>9.7152627128078206E-2</v>
      </c>
      <c r="F45" s="14">
        <v>12044168.1</v>
      </c>
      <c r="G45" s="26">
        <v>819676.59312500001</v>
      </c>
      <c r="H45" s="14">
        <v>20649686.046874978</v>
      </c>
      <c r="I45" s="14">
        <v>3097452.9070312497</v>
      </c>
      <c r="J45" s="14">
        <v>0</v>
      </c>
    </row>
    <row r="46" spans="1:39" x14ac:dyDescent="0.25">
      <c r="A46" s="43" t="s">
        <v>44</v>
      </c>
      <c r="B46" s="21">
        <v>45412</v>
      </c>
      <c r="C46" s="22">
        <v>6298902.4199999999</v>
      </c>
      <c r="D46" s="22">
        <v>5944466.8300000001</v>
      </c>
      <c r="E46" s="23">
        <f t="shared" si="8"/>
        <v>5.6269420665195802E-2</v>
      </c>
      <c r="F46" s="22">
        <v>0</v>
      </c>
      <c r="G46" s="22">
        <v>15747.25605</v>
      </c>
      <c r="H46" s="22">
        <v>338688.33394999983</v>
      </c>
      <c r="I46" s="22">
        <v>50803.250092499969</v>
      </c>
      <c r="J46" s="22">
        <v>0</v>
      </c>
    </row>
    <row r="47" spans="1:39" x14ac:dyDescent="0.25">
      <c r="A47" s="43"/>
      <c r="B47" s="24" t="s">
        <v>18</v>
      </c>
      <c r="C47" s="22">
        <v>50546756.579999998</v>
      </c>
      <c r="D47" s="22">
        <v>47232841.980000004</v>
      </c>
      <c r="E47" s="23">
        <f t="shared" si="8"/>
        <v>6.5561369793432439E-2</v>
      </c>
      <c r="F47" s="22">
        <v>1177189.77</v>
      </c>
      <c r="G47" s="22">
        <v>126366.89145</v>
      </c>
      <c r="H47" s="22">
        <v>2010357.938549994</v>
      </c>
      <c r="I47" s="22">
        <v>301553.69078249985</v>
      </c>
      <c r="J47" s="22">
        <v>0</v>
      </c>
    </row>
    <row r="48" spans="1:39" x14ac:dyDescent="0.25">
      <c r="A48" s="52" t="s">
        <v>28</v>
      </c>
      <c r="B48" s="15">
        <v>45412</v>
      </c>
      <c r="C48" s="14">
        <v>19258215.84</v>
      </c>
      <c r="D48" s="14">
        <v>18516731.059999999</v>
      </c>
      <c r="E48" s="27">
        <f t="shared" si="8"/>
        <v>3.8502257226752587E-2</v>
      </c>
      <c r="F48" s="14">
        <v>148296.95999999999</v>
      </c>
      <c r="G48" s="26">
        <v>47485.047200000001</v>
      </c>
      <c r="H48" s="14">
        <v>545702.7728000012</v>
      </c>
      <c r="I48" s="14">
        <v>81855.415920000174</v>
      </c>
      <c r="J48" s="14">
        <v>0</v>
      </c>
    </row>
    <row r="49" spans="1:10" x14ac:dyDescent="0.25">
      <c r="A49" s="53"/>
      <c r="B49" s="10" t="s">
        <v>18</v>
      </c>
      <c r="C49" s="14">
        <v>199576874.31</v>
      </c>
      <c r="D49" s="14">
        <v>188652529.13</v>
      </c>
      <c r="E49" s="27">
        <f t="shared" si="8"/>
        <v>5.4737530176123372E-2</v>
      </c>
      <c r="F49" s="14">
        <v>2953635.89</v>
      </c>
      <c r="G49" s="26">
        <v>492408.90787499998</v>
      </c>
      <c r="H49" s="14">
        <v>7478300.382125007</v>
      </c>
      <c r="I49" s="14">
        <v>1121745.0573187489</v>
      </c>
      <c r="J49" s="14">
        <v>0</v>
      </c>
    </row>
    <row r="50" spans="1:10" x14ac:dyDescent="0.25">
      <c r="A50" s="49" t="s">
        <v>48</v>
      </c>
      <c r="B50" s="21">
        <v>45412</v>
      </c>
      <c r="C50" s="22">
        <v>378197.29</v>
      </c>
      <c r="D50" s="22">
        <v>290762.26</v>
      </c>
      <c r="E50" s="23">
        <f t="shared" ref="E50:E51" si="9">IF(C50=0,"N/A",+(C50-D50)/C50)</f>
        <v>0.23118893845061655</v>
      </c>
      <c r="F50" s="22">
        <v>24260</v>
      </c>
      <c r="G50" s="22">
        <v>945.49322499999994</v>
      </c>
      <c r="H50" s="22">
        <v>0</v>
      </c>
      <c r="I50" s="22">
        <v>0</v>
      </c>
      <c r="J50" s="22">
        <v>0</v>
      </c>
    </row>
    <row r="51" spans="1:10" x14ac:dyDescent="0.25">
      <c r="A51" s="50"/>
      <c r="B51" s="24" t="s">
        <v>18</v>
      </c>
      <c r="C51" s="22">
        <v>5270283.28</v>
      </c>
      <c r="D51" s="22">
        <v>4730951.8499999996</v>
      </c>
      <c r="E51" s="23">
        <f t="shared" si="9"/>
        <v>0.1023344289758938</v>
      </c>
      <c r="F51" s="22">
        <v>498728.29</v>
      </c>
      <c r="G51" s="22">
        <v>-156844.27180000002</v>
      </c>
      <c r="H51" s="22">
        <v>339483.52180000069</v>
      </c>
      <c r="I51" s="22">
        <v>50922.52922625003</v>
      </c>
      <c r="J51" s="22">
        <v>0</v>
      </c>
    </row>
    <row r="52" spans="1:10" x14ac:dyDescent="0.25">
      <c r="A52" s="52" t="s">
        <v>40</v>
      </c>
      <c r="B52" s="15">
        <v>45412</v>
      </c>
      <c r="C52" s="14">
        <v>141696043.78</v>
      </c>
      <c r="D52" s="14">
        <v>129578030.23</v>
      </c>
      <c r="E52" s="27">
        <f t="shared" si="8"/>
        <v>8.5521184831488004E-2</v>
      </c>
      <c r="F52" s="14">
        <v>1735139.88</v>
      </c>
      <c r="G52" s="26">
        <v>349902.25975000003</v>
      </c>
      <c r="H52" s="14">
        <v>10032971.410249999</v>
      </c>
      <c r="I52" s="14">
        <v>1504945.7115374997</v>
      </c>
      <c r="J52" s="14">
        <v>0</v>
      </c>
    </row>
    <row r="53" spans="1:10" x14ac:dyDescent="0.25">
      <c r="A53" s="53"/>
      <c r="B53" s="10" t="s">
        <v>18</v>
      </c>
      <c r="C53" s="14">
        <v>1416623350.6099999</v>
      </c>
      <c r="D53" s="14">
        <v>1276927782.2800002</v>
      </c>
      <c r="E53" s="27">
        <f t="shared" si="8"/>
        <v>9.8611651622039539E-2</v>
      </c>
      <c r="F53" s="14">
        <v>46592974.230000004</v>
      </c>
      <c r="G53" s="26">
        <v>3425075.9409500002</v>
      </c>
      <c r="H53" s="14">
        <v>89677518.159049675</v>
      </c>
      <c r="I53" s="14">
        <v>13451627.723857498</v>
      </c>
      <c r="J53" s="14">
        <v>0</v>
      </c>
    </row>
    <row r="54" spans="1:10" x14ac:dyDescent="0.25">
      <c r="A54" s="49" t="s">
        <v>49</v>
      </c>
      <c r="B54" s="21">
        <v>45412</v>
      </c>
      <c r="C54" s="22">
        <v>596825.57999999996</v>
      </c>
      <c r="D54" s="22">
        <v>523867.29</v>
      </c>
      <c r="E54" s="23">
        <f t="shared" si="8"/>
        <v>0.12224390583258844</v>
      </c>
      <c r="F54" s="22">
        <v>1400</v>
      </c>
      <c r="G54" s="22">
        <v>1492.06395</v>
      </c>
      <c r="H54" s="22">
        <v>70066.226049999983</v>
      </c>
      <c r="I54" s="22">
        <v>10509.933907499997</v>
      </c>
      <c r="J54" s="22">
        <v>0</v>
      </c>
    </row>
    <row r="55" spans="1:10" x14ac:dyDescent="0.25">
      <c r="A55" s="50"/>
      <c r="B55" s="24" t="s">
        <v>18</v>
      </c>
      <c r="C55" s="22">
        <v>7969672.5200000005</v>
      </c>
      <c r="D55" s="22">
        <v>7526301.0499999998</v>
      </c>
      <c r="E55" s="23">
        <f t="shared" si="8"/>
        <v>5.5632332305669274E-2</v>
      </c>
      <c r="F55" s="22">
        <v>9650</v>
      </c>
      <c r="G55" s="22">
        <v>19924.1813</v>
      </c>
      <c r="H55" s="22">
        <v>413797.28870000067</v>
      </c>
      <c r="I55" s="22">
        <v>62069.59330500006</v>
      </c>
      <c r="J55" s="22">
        <v>0</v>
      </c>
    </row>
    <row r="56" spans="1:10" x14ac:dyDescent="0.25">
      <c r="A56" s="42" t="s">
        <v>42</v>
      </c>
      <c r="B56" s="15">
        <v>45412</v>
      </c>
      <c r="C56" s="14">
        <v>35561700.770000003</v>
      </c>
      <c r="D56" s="14">
        <v>34661743.329999998</v>
      </c>
      <c r="E56" s="27">
        <f t="shared" si="8"/>
        <v>2.5306929098262165E-2</v>
      </c>
      <c r="F56" s="14">
        <v>0</v>
      </c>
      <c r="G56" s="26">
        <v>88904.251925000004</v>
      </c>
      <c r="H56" s="14">
        <v>811053.18807500508</v>
      </c>
      <c r="I56" s="14">
        <v>121657.97821125075</v>
      </c>
      <c r="J56" s="14">
        <v>0</v>
      </c>
    </row>
    <row r="57" spans="1:10" x14ac:dyDescent="0.25">
      <c r="A57" s="42"/>
      <c r="B57" s="10" t="s">
        <v>18</v>
      </c>
      <c r="C57" s="14">
        <v>230998177.76000002</v>
      </c>
      <c r="D57" s="14">
        <v>216390559.73000002</v>
      </c>
      <c r="E57" s="27">
        <f t="shared" si="8"/>
        <v>6.3236940531958941E-2</v>
      </c>
      <c r="F57" s="14">
        <v>20261112.98</v>
      </c>
      <c r="G57" s="26">
        <v>490726.43440000003</v>
      </c>
      <c r="H57" s="14">
        <v>2273118.9256000007</v>
      </c>
      <c r="I57" s="14">
        <v>340967.83887000132</v>
      </c>
      <c r="J57" s="14">
        <v>0</v>
      </c>
    </row>
    <row r="58" spans="1:10" x14ac:dyDescent="0.25">
      <c r="A58" s="49" t="s">
        <v>41</v>
      </c>
      <c r="B58" s="21">
        <v>45412</v>
      </c>
      <c r="C58" s="22">
        <v>221076137.84</v>
      </c>
      <c r="D58" s="22">
        <v>190233604.81</v>
      </c>
      <c r="E58" s="23">
        <f t="shared" si="8"/>
        <v>0.13951090936970206</v>
      </c>
      <c r="F58" s="22">
        <v>8608034.0999999996</v>
      </c>
      <c r="G58" s="22">
        <v>531170.25935000007</v>
      </c>
      <c r="H58" s="22">
        <v>21703328.670649998</v>
      </c>
      <c r="I58" s="22">
        <v>3255499.3005974996</v>
      </c>
      <c r="J58" s="22">
        <v>0</v>
      </c>
    </row>
    <row r="59" spans="1:10" x14ac:dyDescent="0.25">
      <c r="A59" s="50"/>
      <c r="B59" s="24" t="s">
        <v>18</v>
      </c>
      <c r="C59" s="22">
        <v>1981078089.4899998</v>
      </c>
      <c r="D59" s="22">
        <v>1729738801.8199999</v>
      </c>
      <c r="E59" s="23">
        <f t="shared" si="8"/>
        <v>0.126869954800572</v>
      </c>
      <c r="F59" s="22">
        <v>67751239.890000001</v>
      </c>
      <c r="G59" s="22">
        <v>4783317.1439999994</v>
      </c>
      <c r="H59" s="22">
        <v>178804730.63599983</v>
      </c>
      <c r="I59" s="22">
        <v>26820709.595400002</v>
      </c>
      <c r="J59" s="22">
        <v>0</v>
      </c>
    </row>
    <row r="60" spans="1:10" x14ac:dyDescent="0.25">
      <c r="A60" s="42" t="s">
        <v>45</v>
      </c>
      <c r="B60" s="15">
        <v>45412</v>
      </c>
      <c r="C60" s="14">
        <v>595208.4</v>
      </c>
      <c r="D60" s="14">
        <v>572613.63</v>
      </c>
      <c r="E60" s="27">
        <f t="shared" ref="E60:E61" si="10">IF(C60=0,"N/A",+(C60-D60)/C60)</f>
        <v>3.7961107403726185E-2</v>
      </c>
      <c r="F60" s="14">
        <v>7498.64</v>
      </c>
      <c r="G60" s="26">
        <v>1488.0210000000002</v>
      </c>
      <c r="H60" s="14">
        <v>13608.109000000019</v>
      </c>
      <c r="I60" s="14">
        <v>2041.2163500000026</v>
      </c>
      <c r="J60" s="14">
        <v>0</v>
      </c>
    </row>
    <row r="61" spans="1:10" x14ac:dyDescent="0.25">
      <c r="A61" s="42"/>
      <c r="B61" s="10" t="s">
        <v>18</v>
      </c>
      <c r="C61" s="14">
        <v>9890289.5500000007</v>
      </c>
      <c r="D61" s="14">
        <v>9370893.370000001</v>
      </c>
      <c r="E61" s="27">
        <f t="shared" si="10"/>
        <v>5.2515770885595524E-2</v>
      </c>
      <c r="F61" s="14">
        <v>445500.15</v>
      </c>
      <c r="G61" s="26">
        <v>34759.043875000003</v>
      </c>
      <c r="H61" s="14">
        <v>78193.846124999691</v>
      </c>
      <c r="I61" s="14">
        <v>11729.078576250007</v>
      </c>
      <c r="J61" s="14">
        <v>0</v>
      </c>
    </row>
    <row r="62" spans="1:10" x14ac:dyDescent="0.25">
      <c r="A62" s="49" t="s">
        <v>47</v>
      </c>
      <c r="B62" s="21">
        <v>45412</v>
      </c>
      <c r="C62" s="22">
        <v>14573022.210000001</v>
      </c>
      <c r="D62" s="22">
        <v>13261199.25</v>
      </c>
      <c r="E62" s="23">
        <f t="shared" ref="E62:E63" si="11">IF(C62=0,"N/A",+(C62-D62)/C62)</f>
        <v>9.0017220937179981E-2</v>
      </c>
      <c r="F62" s="22">
        <v>541162.04</v>
      </c>
      <c r="G62" s="22">
        <v>35079.650425000007</v>
      </c>
      <c r="H62" s="22">
        <v>424807.01957500086</v>
      </c>
      <c r="I62" s="22">
        <v>63721.052936250126</v>
      </c>
      <c r="J62" s="22">
        <v>0</v>
      </c>
    </row>
    <row r="63" spans="1:10" x14ac:dyDescent="0.25">
      <c r="A63" s="50"/>
      <c r="B63" s="24" t="s">
        <v>18</v>
      </c>
      <c r="C63" s="22">
        <v>123515256.62</v>
      </c>
      <c r="D63" s="22">
        <v>114488616.44999999</v>
      </c>
      <c r="E63" s="23">
        <f t="shared" si="11"/>
        <v>7.3081175694520578E-2</v>
      </c>
      <c r="F63" s="22">
        <v>10267011.98</v>
      </c>
      <c r="G63" s="22">
        <v>277662.06160000002</v>
      </c>
      <c r="H63" s="22">
        <v>733623.33840001631</v>
      </c>
      <c r="I63" s="22">
        <v>110043.50224500077</v>
      </c>
      <c r="J63" s="22">
        <v>0</v>
      </c>
    </row>
    <row r="64" spans="1:10" ht="15" customHeight="1" x14ac:dyDescent="0.25">
      <c r="A64" s="42" t="s">
        <v>43</v>
      </c>
      <c r="B64" s="15">
        <v>45412</v>
      </c>
      <c r="C64" s="14">
        <v>0</v>
      </c>
      <c r="D64" s="14">
        <v>0</v>
      </c>
      <c r="E64" s="27" t="str">
        <f t="shared" si="8"/>
        <v>N/A</v>
      </c>
      <c r="F64" s="14">
        <v>0</v>
      </c>
      <c r="G64" s="26">
        <v>0</v>
      </c>
      <c r="H64" s="14">
        <v>0</v>
      </c>
      <c r="I64" s="14">
        <v>0</v>
      </c>
      <c r="J64" s="14">
        <v>0</v>
      </c>
    </row>
    <row r="65" spans="1:10" x14ac:dyDescent="0.25">
      <c r="A65" s="42"/>
      <c r="B65" s="10" t="s">
        <v>18</v>
      </c>
      <c r="C65" s="14">
        <v>25192477.799999997</v>
      </c>
      <c r="D65" s="14">
        <v>22872291.379999999</v>
      </c>
      <c r="E65" s="27">
        <f t="shared" si="8"/>
        <v>9.2098381049282821E-2</v>
      </c>
      <c r="F65" s="14">
        <v>1016128.7400000001</v>
      </c>
      <c r="G65" s="26">
        <v>60440.872649999998</v>
      </c>
      <c r="H65" s="14">
        <v>1262401.4473499977</v>
      </c>
      <c r="I65" s="14">
        <v>189360.21710249994</v>
      </c>
      <c r="J65" s="14">
        <v>0</v>
      </c>
    </row>
    <row r="66" spans="1:10" x14ac:dyDescent="0.25">
      <c r="A66" s="49" t="s">
        <v>46</v>
      </c>
      <c r="B66" s="21">
        <v>45412</v>
      </c>
      <c r="C66" s="22">
        <v>584260.57999999996</v>
      </c>
      <c r="D66" s="22">
        <v>557549.37</v>
      </c>
      <c r="E66" s="23">
        <f t="shared" si="8"/>
        <v>4.5717973990304063E-2</v>
      </c>
      <c r="F66" s="22">
        <v>10237.120000000001</v>
      </c>
      <c r="G66" s="22">
        <v>1421.54865</v>
      </c>
      <c r="H66" s="22">
        <v>15052.541349999961</v>
      </c>
      <c r="I66" s="22">
        <v>2257.8812024999943</v>
      </c>
      <c r="J66" s="22">
        <v>0</v>
      </c>
    </row>
    <row r="67" spans="1:10" x14ac:dyDescent="0.25">
      <c r="A67" s="50"/>
      <c r="B67" s="24" t="s">
        <v>18</v>
      </c>
      <c r="C67" s="22">
        <v>4853139.3500000006</v>
      </c>
      <c r="D67" s="22">
        <v>4545316.8299999991</v>
      </c>
      <c r="E67" s="23">
        <f t="shared" si="8"/>
        <v>6.3427504920088765E-2</v>
      </c>
      <c r="F67" s="22">
        <v>128407.29</v>
      </c>
      <c r="G67" s="22">
        <v>11767.060150000001</v>
      </c>
      <c r="H67" s="22">
        <v>169047.07985000144</v>
      </c>
      <c r="I67" s="22">
        <v>25357.063308749995</v>
      </c>
      <c r="J67" s="22">
        <v>0</v>
      </c>
    </row>
    <row r="68" spans="1:10" ht="5.25" customHeight="1" x14ac:dyDescent="0.25">
      <c r="A68" s="9"/>
      <c r="B68" s="9"/>
      <c r="C68" s="10"/>
      <c r="D68" s="10"/>
      <c r="E68" s="11"/>
      <c r="F68" s="10"/>
      <c r="G68" s="10"/>
      <c r="H68" s="10"/>
      <c r="I68" s="10"/>
      <c r="J68" s="10"/>
    </row>
    <row r="69" spans="1:10" x14ac:dyDescent="0.25">
      <c r="A69" s="44" t="s">
        <v>54</v>
      </c>
      <c r="B69" s="16">
        <v>45412</v>
      </c>
      <c r="C69" s="19">
        <f t="shared" ref="C69:D69" si="12">+C44+C46+C48+C52+C56+C58+C64+C60+C66+C62+C50+C54</f>
        <v>474993823.02999997</v>
      </c>
      <c r="D69" s="19">
        <f t="shared" si="12"/>
        <v>424902313.13999999</v>
      </c>
      <c r="E69" s="11">
        <f>IF(C69=0,"N/A",+(C69-D69)/C69)</f>
        <v>0.10545718167546839</v>
      </c>
      <c r="F69" s="19">
        <f t="shared" ref="F69:J70" si="13">+F44+F46+F48+F52+F56+F58+F64+F60+F66+F62+F50+F54</f>
        <v>11076028.739999998</v>
      </c>
      <c r="G69" s="19">
        <f t="shared" si="13"/>
        <v>1156195.5623250003</v>
      </c>
      <c r="H69" s="19">
        <f t="shared" si="13"/>
        <v>37486281.800899997</v>
      </c>
      <c r="I69" s="19">
        <f t="shared" si="13"/>
        <v>5622942.2701350003</v>
      </c>
      <c r="J69" s="19">
        <f t="shared" si="13"/>
        <v>0</v>
      </c>
    </row>
    <row r="70" spans="1:10" x14ac:dyDescent="0.25">
      <c r="A70" s="44"/>
      <c r="B70" s="17" t="s">
        <v>18</v>
      </c>
      <c r="C70" s="19">
        <f t="shared" ref="C70:D70" si="14">+C45+C47+C49+C53+C57+C59+C65+C61+C67+C63+C51+C55</f>
        <v>4400586713.2200003</v>
      </c>
      <c r="D70" s="19">
        <f t="shared" si="14"/>
        <v>3934024546.3200002</v>
      </c>
      <c r="E70" s="11">
        <f>IF(C70=0,"N/A",+(C70-D70)/C70)</f>
        <v>0.10602271862939996</v>
      </c>
      <c r="F70" s="19">
        <f t="shared" si="13"/>
        <v>163145747.31</v>
      </c>
      <c r="G70" s="19">
        <f t="shared" si="13"/>
        <v>10385280.859574996</v>
      </c>
      <c r="H70" s="19">
        <f t="shared" si="13"/>
        <v>303890258.61042452</v>
      </c>
      <c r="I70" s="19">
        <f t="shared" si="13"/>
        <v>45583538.797023751</v>
      </c>
      <c r="J70" s="19">
        <f t="shared" si="13"/>
        <v>0</v>
      </c>
    </row>
    <row r="71" spans="1:10" x14ac:dyDescent="0.25">
      <c r="A71" s="4" t="s">
        <v>13</v>
      </c>
      <c r="I71" s="12"/>
    </row>
    <row r="72" spans="1:10" x14ac:dyDescent="0.25">
      <c r="A72" s="4"/>
      <c r="I72" s="12"/>
    </row>
    <row r="73" spans="1:10" x14ac:dyDescent="0.25">
      <c r="A73" s="4"/>
      <c r="I73" s="12"/>
    </row>
    <row r="74" spans="1:10" x14ac:dyDescent="0.25">
      <c r="A74" s="4"/>
      <c r="I74" s="12"/>
    </row>
    <row r="76" spans="1:10" ht="23.25" x14ac:dyDescent="0.35">
      <c r="A76" s="46" t="s">
        <v>30</v>
      </c>
      <c r="B76" s="46"/>
      <c r="C76" s="46"/>
      <c r="D76" s="46"/>
      <c r="E76" s="46"/>
      <c r="F76" s="46"/>
      <c r="G76" s="46"/>
      <c r="H76" s="46"/>
      <c r="I76" s="46"/>
      <c r="J76" s="46"/>
    </row>
    <row r="77" spans="1:10" ht="23.25" x14ac:dyDescent="0.35">
      <c r="A77" s="46">
        <f>+A2</f>
        <v>45412</v>
      </c>
      <c r="B77" s="46"/>
      <c r="C77" s="46"/>
      <c r="D77" s="46"/>
      <c r="E77" s="46"/>
      <c r="F77" s="46"/>
      <c r="G77" s="46"/>
      <c r="H77" s="46"/>
      <c r="I77" s="46"/>
      <c r="J77" s="46"/>
    </row>
    <row r="78" spans="1:10" x14ac:dyDescent="0.25">
      <c r="A78" s="47" t="s">
        <v>2</v>
      </c>
      <c r="B78" s="17" t="s">
        <v>3</v>
      </c>
      <c r="C78" s="18"/>
      <c r="D78" s="18"/>
      <c r="E78" s="18"/>
      <c r="F78" s="18" t="s">
        <v>21</v>
      </c>
      <c r="G78" s="18" t="s">
        <v>20</v>
      </c>
      <c r="H78" s="18"/>
      <c r="I78" s="18" t="s">
        <v>19</v>
      </c>
      <c r="J78" s="18" t="s">
        <v>10</v>
      </c>
    </row>
    <row r="79" spans="1:10" x14ac:dyDescent="0.25">
      <c r="A79" s="48"/>
      <c r="B79" s="17" t="s">
        <v>18</v>
      </c>
      <c r="C79" s="33" t="s">
        <v>6</v>
      </c>
      <c r="D79" s="33" t="s">
        <v>0</v>
      </c>
      <c r="E79" s="33" t="s">
        <v>7</v>
      </c>
      <c r="F79" s="33" t="s">
        <v>24</v>
      </c>
      <c r="G79" s="33" t="s">
        <v>33</v>
      </c>
      <c r="H79" s="33" t="s">
        <v>1</v>
      </c>
      <c r="I79" s="33" t="s">
        <v>22</v>
      </c>
      <c r="J79" s="33" t="s">
        <v>23</v>
      </c>
    </row>
    <row r="80" spans="1:10" x14ac:dyDescent="0.25">
      <c r="A80" s="44" t="s">
        <v>31</v>
      </c>
      <c r="B80" s="16">
        <f>+B69</f>
        <v>45412</v>
      </c>
      <c r="C80" s="19">
        <f>+C69+C33</f>
        <v>486319123.75</v>
      </c>
      <c r="D80" s="19">
        <f>+D69+D33</f>
        <v>435898418.89999998</v>
      </c>
      <c r="E80" s="11">
        <f t="shared" ref="E80:E81" si="15">+(C80-D80)/C80</f>
        <v>0.10367822770613393</v>
      </c>
      <c r="F80" s="19">
        <f t="shared" ref="F80:J81" si="16">+F69+F33</f>
        <v>11085178.739999998</v>
      </c>
      <c r="G80" s="19">
        <f t="shared" si="16"/>
        <v>1183561.9691250003</v>
      </c>
      <c r="H80" s="19">
        <f t="shared" si="16"/>
        <v>37909642.347049996</v>
      </c>
      <c r="I80" s="19">
        <f t="shared" si="16"/>
        <v>5686446.3520575007</v>
      </c>
      <c r="J80" s="19">
        <f t="shared" si="16"/>
        <v>64623.799999999996</v>
      </c>
    </row>
    <row r="81" spans="1:10" x14ac:dyDescent="0.25">
      <c r="A81" s="44"/>
      <c r="B81" s="16" t="str">
        <f>+B70</f>
        <v>FYTD</v>
      </c>
      <c r="C81" s="19">
        <f>+C70+C34</f>
        <v>4557900333.4899998</v>
      </c>
      <c r="D81" s="19">
        <f>+D70+D34</f>
        <v>4077676511.0500002</v>
      </c>
      <c r="E81" s="11">
        <f t="shared" si="15"/>
        <v>0.10536075545826834</v>
      </c>
      <c r="F81" s="19">
        <f t="shared" si="16"/>
        <v>163259128.31</v>
      </c>
      <c r="G81" s="19">
        <f t="shared" si="16"/>
        <v>10774015.437749997</v>
      </c>
      <c r="H81" s="19">
        <f t="shared" si="16"/>
        <v>317277985.11224949</v>
      </c>
      <c r="I81" s="19">
        <f t="shared" si="16"/>
        <v>47591697.777768753</v>
      </c>
      <c r="J81" s="19">
        <f t="shared" si="16"/>
        <v>827851.58999999985</v>
      </c>
    </row>
    <row r="82" spans="1:10" x14ac:dyDescent="0.25">
      <c r="A82" s="51" t="s">
        <v>13</v>
      </c>
      <c r="B82" s="51"/>
      <c r="C82" s="51"/>
      <c r="D82" s="51"/>
      <c r="E82" s="51"/>
      <c r="F82" s="51"/>
      <c r="G82" s="51"/>
      <c r="H82" s="51"/>
      <c r="I82" s="51"/>
      <c r="J82" s="51"/>
    </row>
    <row r="83" spans="1:10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</row>
    <row r="84" spans="1:10" x14ac:dyDescent="0.25">
      <c r="A84" s="54" t="s">
        <v>9</v>
      </c>
      <c r="B84" s="54"/>
      <c r="C84" s="54"/>
      <c r="D84" s="54"/>
      <c r="E84" s="54"/>
      <c r="F84" s="54"/>
      <c r="G84" s="54"/>
      <c r="H84" s="54"/>
      <c r="I84" s="54"/>
      <c r="J84" s="54"/>
    </row>
    <row r="85" spans="1:10" ht="29.25" customHeight="1" x14ac:dyDescent="0.25">
      <c r="A85" s="54" t="s">
        <v>12</v>
      </c>
      <c r="B85" s="54"/>
      <c r="C85" s="54"/>
      <c r="D85" s="54"/>
      <c r="E85" s="54"/>
      <c r="F85" s="54"/>
      <c r="G85" s="54"/>
      <c r="H85" s="54"/>
      <c r="I85" s="54"/>
      <c r="J85" s="54"/>
    </row>
    <row r="86" spans="1:10" x14ac:dyDescent="0.25">
      <c r="A86" s="55" t="s">
        <v>34</v>
      </c>
      <c r="B86" s="56"/>
      <c r="C86" s="56"/>
      <c r="D86" s="56"/>
      <c r="E86" s="56"/>
      <c r="F86" s="56"/>
      <c r="G86" s="56"/>
      <c r="H86" s="56"/>
      <c r="I86" s="56"/>
      <c r="J86" s="56"/>
    </row>
    <row r="87" spans="1:10" ht="29.25" customHeight="1" x14ac:dyDescent="0.25">
      <c r="A87" s="54" t="s">
        <v>35</v>
      </c>
      <c r="B87" s="54"/>
      <c r="C87" s="54"/>
      <c r="D87" s="54"/>
      <c r="E87" s="54"/>
      <c r="F87" s="54"/>
      <c r="G87" s="54"/>
      <c r="H87" s="54"/>
      <c r="I87" s="54"/>
      <c r="J87" s="54"/>
    </row>
    <row r="88" spans="1:10" x14ac:dyDescent="0.25">
      <c r="A88" s="54" t="s">
        <v>8</v>
      </c>
      <c r="B88" s="54"/>
      <c r="C88" s="54"/>
      <c r="D88" s="54"/>
      <c r="E88" s="54"/>
      <c r="F88" s="54"/>
      <c r="G88" s="54"/>
      <c r="H88" s="54"/>
      <c r="I88" s="54"/>
      <c r="J88" s="54"/>
    </row>
    <row r="89" spans="1:10" x14ac:dyDescent="0.25">
      <c r="A89" s="54" t="s">
        <v>11</v>
      </c>
      <c r="B89" s="54"/>
      <c r="C89" s="54"/>
      <c r="D89" s="54"/>
      <c r="E89" s="54"/>
      <c r="F89" s="54"/>
      <c r="G89" s="54"/>
      <c r="H89" s="54"/>
      <c r="I89" s="54"/>
      <c r="J89" s="32"/>
    </row>
    <row r="90" spans="1:10" x14ac:dyDescent="0.25">
      <c r="A90" s="51" t="s">
        <v>32</v>
      </c>
      <c r="B90" s="51"/>
      <c r="C90" s="51"/>
      <c r="D90" s="51"/>
      <c r="E90" s="51"/>
      <c r="F90" s="51"/>
      <c r="G90" s="51"/>
      <c r="H90" s="51"/>
      <c r="I90" s="51"/>
      <c r="J90" s="51"/>
    </row>
    <row r="91" spans="1:10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</row>
    <row r="92" spans="1:10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</row>
    <row r="93" spans="1:10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</row>
  </sheetData>
  <mergeCells count="49">
    <mergeCell ref="A78:A79"/>
    <mergeCell ref="A77:J77"/>
    <mergeCell ref="A89:I89"/>
    <mergeCell ref="A90:J90"/>
    <mergeCell ref="A84:J84"/>
    <mergeCell ref="A85:J85"/>
    <mergeCell ref="A86:J86"/>
    <mergeCell ref="A87:J87"/>
    <mergeCell ref="A88:J88"/>
    <mergeCell ref="A93:J93"/>
    <mergeCell ref="A48:A49"/>
    <mergeCell ref="A39:J39"/>
    <mergeCell ref="A44:A45"/>
    <mergeCell ref="A46:A47"/>
    <mergeCell ref="A80:A81"/>
    <mergeCell ref="A82:J82"/>
    <mergeCell ref="A92:J92"/>
    <mergeCell ref="A52:A53"/>
    <mergeCell ref="A56:A57"/>
    <mergeCell ref="A58:A59"/>
    <mergeCell ref="A64:A65"/>
    <mergeCell ref="A69:A70"/>
    <mergeCell ref="A76:J76"/>
    <mergeCell ref="A60:A61"/>
    <mergeCell ref="A66:A67"/>
    <mergeCell ref="A62:A63"/>
    <mergeCell ref="A40:J40"/>
    <mergeCell ref="A41:J41"/>
    <mergeCell ref="A42:A43"/>
    <mergeCell ref="A50:A51"/>
    <mergeCell ref="A54:A55"/>
    <mergeCell ref="A1:J1"/>
    <mergeCell ref="A2:J2"/>
    <mergeCell ref="A3:J3"/>
    <mergeCell ref="A4:A5"/>
    <mergeCell ref="A6:A7"/>
    <mergeCell ref="A8:A9"/>
    <mergeCell ref="A10:A11"/>
    <mergeCell ref="A28:A29"/>
    <mergeCell ref="A33:A34"/>
    <mergeCell ref="A30:A31"/>
    <mergeCell ref="A26:A27"/>
    <mergeCell ref="A12:A13"/>
    <mergeCell ref="A14:A15"/>
    <mergeCell ref="A16:A17"/>
    <mergeCell ref="A18:A19"/>
    <mergeCell ref="A20:A21"/>
    <mergeCell ref="A24:A25"/>
    <mergeCell ref="A22:A23"/>
  </mergeCells>
  <pageMargins left="0.4" right="0.35" top="0.44" bottom="0.38" header="0.3" footer="0.3"/>
  <pageSetup scale="84" fitToHeight="0" orientation="landscape" r:id="rId1"/>
  <headerFooter>
    <oddFooter>&amp;RPage &amp;P of &amp;N</oddFooter>
  </headerFooter>
  <rowBreaks count="2" manualBreakCount="2">
    <brk id="38" max="9" man="1"/>
    <brk id="7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55294-EB5B-4CD1-BE08-CD6B16FEBA4E}">
  <dimension ref="A2:J36"/>
  <sheetViews>
    <sheetView workbookViewId="0">
      <selection activeCell="J21" sqref="J21"/>
    </sheetView>
  </sheetViews>
  <sheetFormatPr defaultRowHeight="15" x14ac:dyDescent="0.25"/>
  <cols>
    <col min="1" max="1" width="20.7109375" bestFit="1" customWidth="1"/>
    <col min="2" max="2" width="4.28515625" customWidth="1"/>
    <col min="3" max="3" width="13.42578125" customWidth="1"/>
    <col min="5" max="6" width="13.42578125" customWidth="1"/>
    <col min="8" max="8" width="6.7109375" customWidth="1"/>
    <col min="9" max="10" width="15.42578125" bestFit="1" customWidth="1"/>
  </cols>
  <sheetData>
    <row r="2" spans="1:10" ht="23.25" x14ac:dyDescent="0.25">
      <c r="A2" s="45" t="s">
        <v>56</v>
      </c>
      <c r="B2" s="45"/>
      <c r="C2" s="45"/>
      <c r="D2" s="45"/>
      <c r="E2" s="45"/>
      <c r="F2" s="45"/>
      <c r="G2" s="45"/>
      <c r="H2" s="45"/>
      <c r="I2" s="7"/>
    </row>
    <row r="3" spans="1:10" ht="23.25" x14ac:dyDescent="0.35">
      <c r="A3" s="46">
        <v>45412</v>
      </c>
      <c r="B3" s="46"/>
      <c r="C3" s="46"/>
      <c r="D3" s="46"/>
      <c r="E3" s="46"/>
      <c r="F3" s="46"/>
      <c r="G3" s="46"/>
      <c r="H3" s="46"/>
      <c r="I3" s="8"/>
      <c r="J3" s="8"/>
    </row>
    <row r="4" spans="1:10" ht="23.25" x14ac:dyDescent="0.35">
      <c r="A4" s="8"/>
      <c r="B4" s="8"/>
      <c r="C4" s="8"/>
      <c r="D4" s="8"/>
      <c r="E4" s="8"/>
      <c r="F4" s="8"/>
      <c r="G4" s="8"/>
      <c r="H4" s="8"/>
      <c r="I4" s="8"/>
    </row>
    <row r="5" spans="1:10" ht="30" x14ac:dyDescent="0.25">
      <c r="C5" s="34" t="s">
        <v>57</v>
      </c>
      <c r="D5" s="34" t="s">
        <v>58</v>
      </c>
      <c r="E5" s="34" t="s">
        <v>59</v>
      </c>
      <c r="F5" s="35" t="s">
        <v>60</v>
      </c>
      <c r="G5" s="35" t="s">
        <v>7</v>
      </c>
    </row>
    <row r="6" spans="1:10" x14ac:dyDescent="0.25">
      <c r="A6" s="1" t="s">
        <v>62</v>
      </c>
      <c r="C6" s="36">
        <v>7546635.25</v>
      </c>
      <c r="D6" s="2">
        <f>+IF(C6=0,"N/A",C6/C$18)</f>
        <v>1.5517866523134034E-2</v>
      </c>
      <c r="E6" s="36">
        <v>7200261.5300000003</v>
      </c>
      <c r="F6" s="36">
        <f>+C6-E6</f>
        <v>346373.71999999974</v>
      </c>
      <c r="G6" s="2">
        <f>+IF(C6=0,"N/A",F6/C6)</f>
        <v>4.589776881027869E-2</v>
      </c>
    </row>
    <row r="7" spans="1:10" x14ac:dyDescent="0.25">
      <c r="A7" s="1" t="s">
        <v>63</v>
      </c>
      <c r="C7" s="36">
        <v>13935111.449999997</v>
      </c>
      <c r="D7" s="2">
        <f t="shared" ref="D7:D17" si="0">+IF(C7=0,"N/A",C7/C$18)</f>
        <v>2.8654253492123756E-2</v>
      </c>
      <c r="E7" s="36">
        <v>12806024.590000002</v>
      </c>
      <c r="F7" s="36">
        <f t="shared" ref="F7:F18" si="1">+C7-E7</f>
        <v>1129086.8599999957</v>
      </c>
      <c r="G7" s="2">
        <f t="shared" ref="G7:G18" si="2">+IF(C7=0,"N/A",F7/C7)</f>
        <v>8.1024602067319373E-2</v>
      </c>
    </row>
    <row r="8" spans="1:10" x14ac:dyDescent="0.25">
      <c r="A8" s="1" t="s">
        <v>64</v>
      </c>
      <c r="C8" s="36">
        <v>230833.49999999997</v>
      </c>
      <c r="D8" s="2">
        <f t="shared" si="0"/>
        <v>4.7465437554675241E-4</v>
      </c>
      <c r="E8" s="36">
        <v>185533.72000000003</v>
      </c>
      <c r="F8" s="36">
        <f t="shared" si="1"/>
        <v>45299.779999999941</v>
      </c>
      <c r="G8" s="2">
        <f t="shared" si="2"/>
        <v>0.19624439260332641</v>
      </c>
    </row>
    <row r="9" spans="1:10" x14ac:dyDescent="0.25">
      <c r="A9" s="1" t="s">
        <v>65</v>
      </c>
      <c r="C9" s="36">
        <v>8262770.040000001</v>
      </c>
      <c r="D9" s="2">
        <f t="shared" si="0"/>
        <v>1.6990427964843124E-2</v>
      </c>
      <c r="E9" s="36">
        <v>9082629.4900000002</v>
      </c>
      <c r="F9" s="36">
        <f t="shared" si="1"/>
        <v>-819859.44999999925</v>
      </c>
      <c r="G9" s="2">
        <f t="shared" si="2"/>
        <v>-9.9223316881755938E-2</v>
      </c>
    </row>
    <row r="10" spans="1:10" x14ac:dyDescent="0.25">
      <c r="A10" s="1" t="s">
        <v>66</v>
      </c>
      <c r="C10" s="36">
        <v>31538.580000000005</v>
      </c>
      <c r="D10" s="2">
        <f t="shared" si="0"/>
        <v>6.4851613806190601E-5</v>
      </c>
      <c r="E10" s="36">
        <v>28773.71</v>
      </c>
      <c r="F10" s="36">
        <f t="shared" si="1"/>
        <v>2764.8700000000063</v>
      </c>
      <c r="G10" s="2">
        <f t="shared" si="2"/>
        <v>8.7666280472995475E-2</v>
      </c>
    </row>
    <row r="11" spans="1:10" x14ac:dyDescent="0.25">
      <c r="A11" s="1" t="s">
        <v>67</v>
      </c>
      <c r="C11" s="36">
        <v>81976121.279999986</v>
      </c>
      <c r="D11" s="2">
        <f t="shared" si="0"/>
        <v>0.16856446163968072</v>
      </c>
      <c r="E11" s="36">
        <v>79005312.679999977</v>
      </c>
      <c r="F11" s="36">
        <f t="shared" si="1"/>
        <v>2970808.6000000089</v>
      </c>
      <c r="G11" s="2">
        <f t="shared" si="2"/>
        <v>3.623992637871741E-2</v>
      </c>
    </row>
    <row r="12" spans="1:10" x14ac:dyDescent="0.25">
      <c r="A12" s="1" t="s">
        <v>68</v>
      </c>
      <c r="C12" s="36">
        <v>122454935.92999995</v>
      </c>
      <c r="D12" s="2">
        <f t="shared" si="0"/>
        <v>0.25179954879370503</v>
      </c>
      <c r="E12" s="36">
        <v>115564937.820095</v>
      </c>
      <c r="F12" s="36">
        <f t="shared" si="1"/>
        <v>6889998.1099049449</v>
      </c>
      <c r="G12" s="2">
        <f t="shared" si="2"/>
        <v>5.6265580946802653E-2</v>
      </c>
    </row>
    <row r="13" spans="1:10" x14ac:dyDescent="0.25">
      <c r="A13" s="1" t="s">
        <v>69</v>
      </c>
      <c r="C13" s="36">
        <v>1759639.46</v>
      </c>
      <c r="D13" s="2">
        <f t="shared" si="0"/>
        <v>3.6182814412714127E-3</v>
      </c>
      <c r="E13" s="36">
        <v>1707223.4600000002</v>
      </c>
      <c r="F13" s="36">
        <f t="shared" si="1"/>
        <v>52415.999999999767</v>
      </c>
      <c r="G13" s="2">
        <f t="shared" si="2"/>
        <v>2.9787920304992346E-2</v>
      </c>
    </row>
    <row r="14" spans="1:10" x14ac:dyDescent="0.25">
      <c r="A14" s="1" t="s">
        <v>70</v>
      </c>
      <c r="C14" s="36">
        <v>17357061.910000004</v>
      </c>
      <c r="D14" s="2">
        <f t="shared" si="0"/>
        <v>3.5690683467596233E-2</v>
      </c>
      <c r="E14" s="36">
        <v>17507445.449999996</v>
      </c>
      <c r="F14" s="36">
        <f t="shared" si="1"/>
        <v>-150383.53999999166</v>
      </c>
      <c r="G14" s="2">
        <f t="shared" si="2"/>
        <v>-8.6641126695152539E-3</v>
      </c>
    </row>
    <row r="15" spans="1:10" x14ac:dyDescent="0.25">
      <c r="A15" s="1" t="s">
        <v>71</v>
      </c>
      <c r="C15" s="36">
        <v>31992522.959999997</v>
      </c>
      <c r="D15" s="2">
        <f t="shared" si="0"/>
        <v>6.5785039899944941E-2</v>
      </c>
      <c r="E15" s="36">
        <v>29818865.770000018</v>
      </c>
      <c r="F15" s="36">
        <f t="shared" si="1"/>
        <v>2173657.189999979</v>
      </c>
      <c r="G15" s="2">
        <f t="shared" si="2"/>
        <v>6.7942662500162482E-2</v>
      </c>
    </row>
    <row r="16" spans="1:10" x14ac:dyDescent="0.25">
      <c r="A16" s="1" t="s">
        <v>72</v>
      </c>
      <c r="C16" s="36">
        <v>162552384.63000003</v>
      </c>
      <c r="D16" s="2">
        <f t="shared" si="0"/>
        <v>0.33425044727125042</v>
      </c>
      <c r="E16" s="36">
        <v>125446539.66999999</v>
      </c>
      <c r="F16" s="36">
        <f t="shared" si="1"/>
        <v>37105844.960000038</v>
      </c>
      <c r="G16" s="2">
        <f t="shared" si="2"/>
        <v>0.22827007456371656</v>
      </c>
    </row>
    <row r="17" spans="1:8" x14ac:dyDescent="0.25">
      <c r="A17" s="1" t="s">
        <v>20</v>
      </c>
      <c r="C17" s="36">
        <v>38219568.759999931</v>
      </c>
      <c r="D17" s="2">
        <f t="shared" si="0"/>
        <v>7.8589483517097547E-2</v>
      </c>
      <c r="E17" s="36">
        <v>37544871.009995967</v>
      </c>
      <c r="F17" s="36">
        <f t="shared" si="1"/>
        <v>674697.75000396371</v>
      </c>
      <c r="G17" s="2">
        <f t="shared" si="2"/>
        <v>1.7653201537692204E-2</v>
      </c>
    </row>
    <row r="18" spans="1:8" ht="15.75" thickBot="1" x14ac:dyDescent="0.3">
      <c r="A18" s="37" t="s">
        <v>55</v>
      </c>
      <c r="C18" s="38">
        <f>SUM(C6:C17)</f>
        <v>486319123.74999982</v>
      </c>
      <c r="D18" s="39">
        <f>SUM(D6:D17)</f>
        <v>1</v>
      </c>
      <c r="E18" s="38">
        <f>SUM(E6:E17)</f>
        <v>435898418.90009093</v>
      </c>
      <c r="F18" s="38">
        <f t="shared" si="1"/>
        <v>50420704.849908888</v>
      </c>
      <c r="G18" s="39">
        <f t="shared" si="2"/>
        <v>0.10367822770594656</v>
      </c>
    </row>
    <row r="19" spans="1:8" ht="15.75" thickTop="1" x14ac:dyDescent="0.25">
      <c r="A19" s="40"/>
      <c r="B19" s="40"/>
      <c r="C19" s="40"/>
      <c r="D19" s="41"/>
    </row>
    <row r="21" spans="1:8" ht="23.25" x14ac:dyDescent="0.35">
      <c r="A21" s="46" t="s">
        <v>61</v>
      </c>
      <c r="B21" s="46"/>
      <c r="C21" s="46"/>
      <c r="D21" s="46"/>
      <c r="E21" s="46"/>
      <c r="F21" s="46"/>
      <c r="G21" s="46"/>
      <c r="H21" s="46"/>
    </row>
    <row r="22" spans="1:8" ht="30" x14ac:dyDescent="0.25">
      <c r="C22" s="34" t="s">
        <v>57</v>
      </c>
      <c r="D22" s="34" t="s">
        <v>58</v>
      </c>
      <c r="E22" s="34" t="s">
        <v>59</v>
      </c>
      <c r="F22" s="35" t="s">
        <v>60</v>
      </c>
      <c r="G22" s="35" t="s">
        <v>7</v>
      </c>
    </row>
    <row r="23" spans="1:8" x14ac:dyDescent="0.25">
      <c r="A23" s="1" t="s">
        <v>62</v>
      </c>
      <c r="C23" s="36">
        <v>28857865.110000007</v>
      </c>
      <c r="D23" s="2">
        <f>+IF(C23=0,"N/A",C23/C$35)</f>
        <v>6.3313945015343164E-3</v>
      </c>
      <c r="E23" s="36">
        <v>26958918.579999998</v>
      </c>
      <c r="F23" s="36">
        <f>+C23-E23</f>
        <v>1898946.5300000086</v>
      </c>
      <c r="G23" s="2">
        <f>+IF(C23=0,"N/A",F23/C23)</f>
        <v>6.5803430806874688E-2</v>
      </c>
    </row>
    <row r="24" spans="1:8" x14ac:dyDescent="0.25">
      <c r="A24" s="1" t="s">
        <v>63</v>
      </c>
      <c r="C24" s="36">
        <v>72613565.700000033</v>
      </c>
      <c r="D24" s="2">
        <f t="shared" ref="D24:D34" si="3">+IF(C24=0,"N/A",C24/C$35)</f>
        <v>1.5931363212674639E-2</v>
      </c>
      <c r="E24" s="36">
        <v>68069001.289999992</v>
      </c>
      <c r="F24" s="36">
        <f t="shared" ref="F24:F35" si="4">+C24-E24</f>
        <v>4544564.4100000411</v>
      </c>
      <c r="G24" s="2">
        <f t="shared" ref="G24:G35" si="5">+IF(C24=0,"N/A",F24/C24)</f>
        <v>6.2585611465159591E-2</v>
      </c>
    </row>
    <row r="25" spans="1:8" x14ac:dyDescent="0.25">
      <c r="A25" s="1" t="s">
        <v>64</v>
      </c>
      <c r="C25" s="36">
        <v>2456623.62</v>
      </c>
      <c r="D25" s="2">
        <f t="shared" si="3"/>
        <v>5.3898142571251787E-4</v>
      </c>
      <c r="E25" s="36">
        <v>1895641.5900000005</v>
      </c>
      <c r="F25" s="36">
        <f t="shared" si="4"/>
        <v>560982.02999999956</v>
      </c>
      <c r="G25" s="2">
        <f t="shared" si="5"/>
        <v>0.22835489548862986</v>
      </c>
    </row>
    <row r="26" spans="1:8" x14ac:dyDescent="0.25">
      <c r="A26" s="1" t="s">
        <v>65</v>
      </c>
      <c r="C26" s="36">
        <v>269957076.6500001</v>
      </c>
      <c r="D26" s="2">
        <f t="shared" si="3"/>
        <v>5.9228385198869214E-2</v>
      </c>
      <c r="E26" s="36">
        <v>258355447.79000002</v>
      </c>
      <c r="F26" s="36">
        <f t="shared" si="4"/>
        <v>11601628.860000074</v>
      </c>
      <c r="G26" s="2">
        <f t="shared" si="5"/>
        <v>4.2975827875931585E-2</v>
      </c>
    </row>
    <row r="27" spans="1:8" x14ac:dyDescent="0.25">
      <c r="A27" s="1" t="s">
        <v>66</v>
      </c>
      <c r="C27" s="36">
        <v>188778815.62</v>
      </c>
      <c r="D27" s="2">
        <f t="shared" si="3"/>
        <v>4.1417934094107642E-2</v>
      </c>
      <c r="E27" s="36">
        <v>178650335.62999997</v>
      </c>
      <c r="F27" s="36">
        <f t="shared" si="4"/>
        <v>10128479.990000039</v>
      </c>
      <c r="G27" s="2">
        <f t="shared" si="5"/>
        <v>5.3652630231498216E-2</v>
      </c>
    </row>
    <row r="28" spans="1:8" x14ac:dyDescent="0.25">
      <c r="A28" s="1" t="s">
        <v>67</v>
      </c>
      <c r="C28" s="36">
        <v>337901583.68000001</v>
      </c>
      <c r="D28" s="2">
        <f t="shared" si="3"/>
        <v>7.4135360353803012E-2</v>
      </c>
      <c r="E28" s="36">
        <v>323468003.75</v>
      </c>
      <c r="F28" s="36">
        <f t="shared" si="4"/>
        <v>14433579.930000007</v>
      </c>
      <c r="G28" s="2">
        <f t="shared" si="5"/>
        <v>4.2715336734464419E-2</v>
      </c>
    </row>
    <row r="29" spans="1:8" x14ac:dyDescent="0.25">
      <c r="A29" s="1" t="s">
        <v>68</v>
      </c>
      <c r="C29" s="36">
        <v>713787282.87999988</v>
      </c>
      <c r="D29" s="2">
        <f t="shared" si="3"/>
        <v>0.15660440787511706</v>
      </c>
      <c r="E29" s="36">
        <v>679721516.52009523</v>
      </c>
      <c r="F29" s="36">
        <f t="shared" si="4"/>
        <v>34065766.359904647</v>
      </c>
      <c r="G29" s="2">
        <f t="shared" si="5"/>
        <v>4.7725375860516277E-2</v>
      </c>
    </row>
    <row r="30" spans="1:8" x14ac:dyDescent="0.25">
      <c r="A30" s="1" t="s">
        <v>69</v>
      </c>
      <c r="C30" s="36">
        <v>428279599.12000006</v>
      </c>
      <c r="D30" s="2">
        <f t="shared" si="3"/>
        <v>9.3964230848388258E-2</v>
      </c>
      <c r="E30" s="36">
        <v>404141783.98000002</v>
      </c>
      <c r="F30" s="36">
        <f t="shared" si="4"/>
        <v>24137815.140000045</v>
      </c>
      <c r="G30" s="2">
        <f t="shared" si="5"/>
        <v>5.6359946141718624E-2</v>
      </c>
    </row>
    <row r="31" spans="1:8" x14ac:dyDescent="0.25">
      <c r="A31" s="1" t="s">
        <v>70</v>
      </c>
      <c r="C31" s="36">
        <v>154033102.29000005</v>
      </c>
      <c r="D31" s="2">
        <f t="shared" si="3"/>
        <v>3.3794749998856691E-2</v>
      </c>
      <c r="E31" s="36">
        <v>145435665.80000001</v>
      </c>
      <c r="F31" s="36">
        <f t="shared" si="4"/>
        <v>8597436.4900000393</v>
      </c>
      <c r="G31" s="2">
        <f t="shared" si="5"/>
        <v>5.5815512134615962E-2</v>
      </c>
    </row>
    <row r="32" spans="1:8" x14ac:dyDescent="0.25">
      <c r="A32" s="1" t="s">
        <v>71</v>
      </c>
      <c r="C32" s="36">
        <v>292341481.22999996</v>
      </c>
      <c r="D32" s="2">
        <f t="shared" si="3"/>
        <v>6.4139507194127948E-2</v>
      </c>
      <c r="E32" s="36">
        <v>270230199.28000009</v>
      </c>
      <c r="F32" s="36">
        <f t="shared" si="4"/>
        <v>22111281.949999869</v>
      </c>
      <c r="G32" s="2">
        <f t="shared" si="5"/>
        <v>7.5635116361074312E-2</v>
      </c>
    </row>
    <row r="33" spans="1:7" x14ac:dyDescent="0.25">
      <c r="A33" s="1" t="s">
        <v>72</v>
      </c>
      <c r="C33" s="36">
        <v>1782775391.8099999</v>
      </c>
      <c r="D33" s="2">
        <f t="shared" si="3"/>
        <v>0.3911396172291734</v>
      </c>
      <c r="E33" s="36">
        <v>1444820890.6699998</v>
      </c>
      <c r="F33" s="36">
        <f t="shared" si="4"/>
        <v>337954501.1400001</v>
      </c>
      <c r="G33" s="2">
        <f t="shared" si="5"/>
        <v>0.18956650551300505</v>
      </c>
    </row>
    <row r="34" spans="1:7" x14ac:dyDescent="0.25">
      <c r="A34" s="1" t="s">
        <v>20</v>
      </c>
      <c r="C34" s="36">
        <v>286117945.77999902</v>
      </c>
      <c r="D34" s="2">
        <f t="shared" si="3"/>
        <v>6.2774068067635344E-2</v>
      </c>
      <c r="E34" s="36">
        <v>275929106.17375028</v>
      </c>
      <c r="F34" s="36">
        <f t="shared" si="4"/>
        <v>10188839.606248736</v>
      </c>
      <c r="G34" s="2">
        <f t="shared" si="5"/>
        <v>3.5610627562953037E-2</v>
      </c>
    </row>
    <row r="35" spans="1:7" ht="15.75" thickBot="1" x14ac:dyDescent="0.3">
      <c r="A35" s="37" t="s">
        <v>55</v>
      </c>
      <c r="C35" s="38">
        <f>SUM(C23:C34)</f>
        <v>4557900333.4899988</v>
      </c>
      <c r="D35" s="39">
        <f>SUM(D23:D34)</f>
        <v>0.99999999999999989</v>
      </c>
      <c r="E35" s="38">
        <f>SUM(E23:E34)</f>
        <v>4077676511.0538459</v>
      </c>
      <c r="F35" s="38">
        <f t="shared" si="4"/>
        <v>480223822.43615294</v>
      </c>
      <c r="G35" s="39">
        <f t="shared" si="5"/>
        <v>0.1053607554574244</v>
      </c>
    </row>
    <row r="36" spans="1:7" ht="15.75" thickTop="1" x14ac:dyDescent="0.25"/>
  </sheetData>
  <mergeCells count="3">
    <mergeCell ref="A2:H2"/>
    <mergeCell ref="A3:H3"/>
    <mergeCell ref="A21:H2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April 2024 SW Data</vt:lpstr>
      <vt:lpstr>Bets By Sport</vt:lpstr>
      <vt:lpstr>'April 2024 SW Data'!Print_Area</vt:lpstr>
    </vt:vector>
  </TitlesOfParts>
  <Company>Maryland Lottery and Gaming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Nielsen</dc:creator>
  <cp:lastModifiedBy>Elkin, Seth</cp:lastModifiedBy>
  <cp:lastPrinted>2024-05-06T20:30:50Z</cp:lastPrinted>
  <dcterms:created xsi:type="dcterms:W3CDTF">2021-12-21T00:51:22Z</dcterms:created>
  <dcterms:modified xsi:type="dcterms:W3CDTF">2024-05-07T14:58:45Z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idSession">
    <vt:lpwstr>False</vt:lpwstr>
  </property>
</Properties>
</file>