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selkin\Downloads\"/>
    </mc:Choice>
  </mc:AlternateContent>
  <xr:revisionPtr revIDLastSave="0" documentId="13_ncr:1_{D401BB87-622F-4CBF-B771-9D58783AC76A}" xr6:coauthVersionLast="36" xr6:coauthVersionMax="36" xr10:uidLastSave="{00000000-0000-0000-0000-000000000000}"/>
  <bookViews>
    <workbookView xWindow="0" yWindow="0" windowWidth="30720" windowHeight="13380" tabRatio="701" xr2:uid="{00000000-000D-0000-FFFF-FFFF00000000}"/>
  </bookViews>
  <sheets>
    <sheet name="March 2023 SW Data" sheetId="14" r:id="rId1"/>
    <sheet name="Bets By Sport" sheetId="18" r:id="rId2"/>
  </sheets>
  <definedNames>
    <definedName name="Current_FY_Contributions">#REF!</definedName>
    <definedName name="Current_FY_Expired">#REF!</definedName>
    <definedName name="datapaste">#REF!</definedName>
    <definedName name="datapasteYTD">#REF!</definedName>
    <definedName name="Paste">#REF!</definedName>
    <definedName name="_xlnm.Print_Area" localSheetId="0">'March 2023 SW Data'!$A$1:$J$93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5" i="18" l="1"/>
  <c r="C35" i="18"/>
  <c r="F35" i="18" s="1"/>
  <c r="G35" i="18" s="1"/>
  <c r="F34" i="18"/>
  <c r="G34" i="18" s="1"/>
  <c r="D34" i="18"/>
  <c r="G33" i="18"/>
  <c r="F33" i="18"/>
  <c r="D33" i="18"/>
  <c r="F32" i="18"/>
  <c r="G32" i="18" s="1"/>
  <c r="D32" i="18"/>
  <c r="F31" i="18"/>
  <c r="G31" i="18" s="1"/>
  <c r="D31" i="18"/>
  <c r="F30" i="18"/>
  <c r="G30" i="18" s="1"/>
  <c r="D30" i="18"/>
  <c r="G29" i="18"/>
  <c r="F29" i="18"/>
  <c r="F28" i="18"/>
  <c r="G28" i="18" s="1"/>
  <c r="D28" i="18"/>
  <c r="F27" i="18"/>
  <c r="G27" i="18" s="1"/>
  <c r="D27" i="18"/>
  <c r="F26" i="18"/>
  <c r="G26" i="18" s="1"/>
  <c r="D26" i="18"/>
  <c r="F25" i="18"/>
  <c r="G25" i="18" s="1"/>
  <c r="D25" i="18"/>
  <c r="F24" i="18"/>
  <c r="G24" i="18" s="1"/>
  <c r="D24" i="18"/>
  <c r="F23" i="18"/>
  <c r="G23" i="18" s="1"/>
  <c r="D23" i="18"/>
  <c r="E18" i="18"/>
  <c r="C18" i="18"/>
  <c r="F17" i="18"/>
  <c r="G17" i="18" s="1"/>
  <c r="D17" i="18"/>
  <c r="F16" i="18"/>
  <c r="G16" i="18" s="1"/>
  <c r="D16" i="18"/>
  <c r="F15" i="18"/>
  <c r="G15" i="18" s="1"/>
  <c r="D15" i="18"/>
  <c r="F14" i="18"/>
  <c r="G14" i="18" s="1"/>
  <c r="D14" i="18"/>
  <c r="F13" i="18"/>
  <c r="G13" i="18" s="1"/>
  <c r="D13" i="18"/>
  <c r="F12" i="18"/>
  <c r="G12" i="18" s="1"/>
  <c r="F11" i="18"/>
  <c r="G11" i="18" s="1"/>
  <c r="D11" i="18"/>
  <c r="F10" i="18"/>
  <c r="G10" i="18" s="1"/>
  <c r="D10" i="18"/>
  <c r="F9" i="18"/>
  <c r="G9" i="18" s="1"/>
  <c r="D9" i="18"/>
  <c r="F8" i="18"/>
  <c r="G8" i="18" s="1"/>
  <c r="D8" i="18"/>
  <c r="F7" i="18"/>
  <c r="G7" i="18" s="1"/>
  <c r="D7" i="18"/>
  <c r="F6" i="18"/>
  <c r="G6" i="18" s="1"/>
  <c r="G18" i="18" l="1"/>
  <c r="D12" i="18"/>
  <c r="F18" i="18"/>
  <c r="D29" i="18"/>
  <c r="D35" i="18" s="1"/>
  <c r="D6" i="18"/>
  <c r="D18" i="18" s="1"/>
  <c r="B70" i="14" l="1"/>
  <c r="B81" i="14" s="1"/>
  <c r="B34" i="14"/>
  <c r="E7" i="14" l="1"/>
  <c r="E6" i="14" l="1"/>
  <c r="A77" i="14" l="1"/>
  <c r="A40" i="14" l="1"/>
  <c r="B33" i="14" l="1"/>
  <c r="B69" i="14" l="1"/>
  <c r="B80" i="14" s="1"/>
  <c r="E19" i="14" l="1"/>
  <c r="E17" i="14"/>
  <c r="E15" i="14"/>
  <c r="E16" i="14" l="1"/>
  <c r="E18" i="14"/>
  <c r="E14" i="14"/>
  <c r="E26" i="14"/>
  <c r="E25" i="14"/>
  <c r="E27" i="14"/>
  <c r="E24" i="14"/>
  <c r="E30" i="14" l="1"/>
  <c r="E8" i="14"/>
  <c r="E22" i="14"/>
  <c r="E64" i="14"/>
  <c r="E20" i="14"/>
  <c r="E12" i="14"/>
  <c r="E46" i="14"/>
  <c r="E52" i="14"/>
  <c r="E48" i="14"/>
  <c r="E49" i="14"/>
  <c r="E59" i="14"/>
  <c r="E13" i="14"/>
  <c r="E47" i="14"/>
  <c r="E53" i="14"/>
  <c r="E11" i="14" l="1"/>
  <c r="J33" i="14"/>
  <c r="J34" i="14"/>
  <c r="E50" i="14"/>
  <c r="I34" i="14"/>
  <c r="E10" i="14"/>
  <c r="C33" i="14"/>
  <c r="C34" i="14"/>
  <c r="I33" i="14"/>
  <c r="D33" i="14"/>
  <c r="D34" i="14"/>
  <c r="E55" i="14"/>
  <c r="G33" i="14"/>
  <c r="F33" i="14"/>
  <c r="G34" i="14"/>
  <c r="F34" i="14"/>
  <c r="E54" i="14"/>
  <c r="H33" i="14"/>
  <c r="E31" i="14"/>
  <c r="E9" i="14"/>
  <c r="J70" i="14"/>
  <c r="I69" i="14"/>
  <c r="D69" i="14"/>
  <c r="I70" i="14"/>
  <c r="F70" i="14"/>
  <c r="C70" i="14"/>
  <c r="G70" i="14"/>
  <c r="D70" i="14"/>
  <c r="G69" i="14"/>
  <c r="F69" i="14"/>
  <c r="C69" i="14"/>
  <c r="J69" i="14"/>
  <c r="E51" i="14"/>
  <c r="E62" i="14"/>
  <c r="E63" i="14"/>
  <c r="E66" i="14"/>
  <c r="E67" i="14"/>
  <c r="E60" i="14"/>
  <c r="E61" i="14"/>
  <c r="E23" i="14"/>
  <c r="E21" i="14"/>
  <c r="E58" i="14"/>
  <c r="E56" i="14"/>
  <c r="E57" i="14"/>
  <c r="E29" i="14"/>
  <c r="E45" i="14"/>
  <c r="E28" i="14"/>
  <c r="E65" i="14"/>
  <c r="E44" i="14"/>
  <c r="J80" i="14" l="1"/>
  <c r="H34" i="14"/>
  <c r="I81" i="14"/>
  <c r="E33" i="14"/>
  <c r="H70" i="14"/>
  <c r="D80" i="14"/>
  <c r="H69" i="14"/>
  <c r="H80" i="14" s="1"/>
  <c r="E34" i="14"/>
  <c r="J81" i="14"/>
  <c r="G80" i="14"/>
  <c r="F81" i="14"/>
  <c r="F80" i="14"/>
  <c r="D81" i="14"/>
  <c r="G81" i="14"/>
  <c r="E70" i="14"/>
  <c r="C81" i="14"/>
  <c r="I80" i="14"/>
  <c r="C80" i="14"/>
  <c r="E69" i="14"/>
  <c r="H81" i="14" l="1"/>
  <c r="E80" i="14"/>
  <c r="E81" i="14"/>
</calcChain>
</file>

<file path=xl/sharedStrings.xml><?xml version="1.0" encoding="utf-8"?>
<sst xmlns="http://schemas.openxmlformats.org/spreadsheetml/2006/main" count="151" uniqueCount="73">
  <si>
    <t>Prizes Paid</t>
  </si>
  <si>
    <t>Taxable Win</t>
  </si>
  <si>
    <t>Licensee</t>
  </si>
  <si>
    <t>Month</t>
  </si>
  <si>
    <t>Maryland Lottery and Gaming - Sports Wagering Revenues</t>
  </si>
  <si>
    <t>Ocean Downs Casino</t>
  </si>
  <si>
    <t>Handle</t>
  </si>
  <si>
    <t>Hold %</t>
  </si>
  <si>
    <r>
      <t xml:space="preserve">- </t>
    </r>
    <r>
      <rPr>
        <b/>
        <sz val="11"/>
        <rFont val="Calibri"/>
        <family val="2"/>
        <scheme val="minor"/>
      </rPr>
      <t xml:space="preserve">Contributions to the State </t>
    </r>
    <r>
      <rPr>
        <sz val="11"/>
        <rFont val="Calibri"/>
        <family val="2"/>
        <scheme val="minor"/>
      </rPr>
      <t>represent funds payable to the BluePrint for Maryland's Future.</t>
    </r>
  </si>
  <si>
    <r>
      <t xml:space="preserve">- </t>
    </r>
    <r>
      <rPr>
        <b/>
        <sz val="11"/>
        <rFont val="Calibri"/>
        <family val="2"/>
        <scheme val="minor"/>
      </rPr>
      <t>Handle</t>
    </r>
    <r>
      <rPr>
        <sz val="11"/>
        <rFont val="Calibri"/>
        <family val="2"/>
        <scheme val="minor"/>
      </rPr>
      <t xml:space="preserve"> is the amount of wagers made by players during the reporting period, including promotional play, if any.</t>
    </r>
  </si>
  <si>
    <t>Expired</t>
  </si>
  <si>
    <r>
      <t xml:space="preserve">- </t>
    </r>
    <r>
      <rPr>
        <b/>
        <sz val="11"/>
        <rFont val="Calibri"/>
        <family val="2"/>
        <scheme val="minor"/>
      </rPr>
      <t>Expired Prizes</t>
    </r>
    <r>
      <rPr>
        <sz val="11"/>
        <rFont val="Calibri"/>
        <family val="2"/>
        <scheme val="minor"/>
      </rPr>
      <t xml:space="preserve"> are included in the Prizes Paid total in the month they expire. Funds are transferred to the Problem Gambling Fund.</t>
    </r>
  </si>
  <si>
    <r>
      <rPr>
        <b/>
        <sz val="11"/>
        <rFont val="Calibri"/>
        <family val="2"/>
        <scheme val="minor"/>
      </rPr>
      <t>- Hold Percentage</t>
    </r>
    <r>
      <rPr>
        <sz val="11"/>
        <rFont val="Calibri"/>
        <family val="2"/>
        <scheme val="minor"/>
      </rPr>
      <t xml:space="preserve">  is determined based on wagers that were placed during the reporting period even if the sporting event has not concluded. As a result, the reported Hold will change as wagers are settled in future periods.</t>
    </r>
  </si>
  <si>
    <t>(Totals may not add due to rounding.)</t>
  </si>
  <si>
    <t>Bingo World</t>
  </si>
  <si>
    <t>Riverboat on the Potomac</t>
  </si>
  <si>
    <t>MGM National Harbor</t>
  </si>
  <si>
    <t>RETAIL</t>
  </si>
  <si>
    <t>FYTD</t>
  </si>
  <si>
    <t>Contributions</t>
  </si>
  <si>
    <t>Other</t>
  </si>
  <si>
    <t>Promotion</t>
  </si>
  <si>
    <t>to the State</t>
  </si>
  <si>
    <t>Prizes</t>
  </si>
  <si>
    <t>Play</t>
  </si>
  <si>
    <t>Greenmount OTB</t>
  </si>
  <si>
    <t>Long Shot's</t>
  </si>
  <si>
    <t>BetMGM</t>
  </si>
  <si>
    <t>Caesars</t>
  </si>
  <si>
    <t>MOBILE</t>
  </si>
  <si>
    <t>COMBINED STATEWIDE TOTALS</t>
  </si>
  <si>
    <t>Mobile and Retail</t>
  </si>
  <si>
    <r>
      <t xml:space="preserve">   </t>
    </r>
    <r>
      <rPr>
        <b/>
        <i/>
        <sz val="11"/>
        <rFont val="Calibri"/>
        <family val="2"/>
        <scheme val="minor"/>
      </rPr>
      <t>Note:</t>
    </r>
    <r>
      <rPr>
        <sz val="11"/>
        <rFont val="Calibri"/>
        <family val="2"/>
        <scheme val="minor"/>
      </rPr>
      <t xml:space="preserve"> Handle and prizes paid during the Controlled Demonstrations conducted by each Licensee are included in their initial monthly data.</t>
    </r>
  </si>
  <si>
    <t>Deductions</t>
  </si>
  <si>
    <r>
      <t>- Other Deductions</t>
    </r>
    <r>
      <rPr>
        <sz val="11"/>
        <color theme="1"/>
        <rFont val="Calibri"/>
        <family val="2"/>
      </rPr>
      <t xml:space="preserve"> include adjustments and federal excise taxes paid.  </t>
    </r>
    <r>
      <rPr>
        <b/>
        <sz val="11"/>
        <color theme="1"/>
        <rFont val="Calibri"/>
        <family val="2"/>
      </rPr>
      <t/>
    </r>
  </si>
  <si>
    <r>
      <t xml:space="preserve">- </t>
    </r>
    <r>
      <rPr>
        <b/>
        <sz val="11"/>
        <rFont val="Calibri"/>
        <family val="2"/>
        <scheme val="minor"/>
      </rPr>
      <t>Taxable Win</t>
    </r>
    <r>
      <rPr>
        <sz val="11"/>
        <color theme="1"/>
        <rFont val="Calibri"/>
        <family val="2"/>
      </rPr>
      <t xml:space="preserve"> is handle less prizes paid less promotional play redeemed less other deductions. A negative taxable win (a loss) is reflected as $0 taxable win. Losses may be carried forward and deducted from taxable win within the subsequent 3 months.</t>
    </r>
  </si>
  <si>
    <t>Maryland Stadium Sub</t>
  </si>
  <si>
    <t>Hollywood Casino</t>
  </si>
  <si>
    <t>Horseshoe Casino</t>
  </si>
  <si>
    <t>Live! Casino</t>
  </si>
  <si>
    <t>Draft Kings</t>
  </si>
  <si>
    <t>Live! Casino (M)</t>
  </si>
  <si>
    <t>Hollywood Casino (M)</t>
  </si>
  <si>
    <t>Riverboat on the Potomac (M)</t>
  </si>
  <si>
    <t>Bingo World (M)</t>
  </si>
  <si>
    <t>Long Shot's (M)</t>
  </si>
  <si>
    <t>SuperBook</t>
  </si>
  <si>
    <t>Maryland Stadium Sub (M)</t>
  </si>
  <si>
    <t>Crab Sports</t>
  </si>
  <si>
    <t>Greenmount (M)</t>
  </si>
  <si>
    <t>Canton Gaming / Canton</t>
  </si>
  <si>
    <t>Whitman Gaming</t>
  </si>
  <si>
    <t>Canton Gaming / Towson</t>
  </si>
  <si>
    <t>Total Retail</t>
  </si>
  <si>
    <t>Total Mobile</t>
  </si>
  <si>
    <t>Maryland Lottery and Gaming - Sports Wagering - Bet Type</t>
  </si>
  <si>
    <t>Total Wagered</t>
  </si>
  <si>
    <t>% of Total</t>
  </si>
  <si>
    <t>Total Payouts</t>
  </si>
  <si>
    <t>Hold</t>
  </si>
  <si>
    <t>Golf</t>
  </si>
  <si>
    <t>Ice Hockey</t>
  </si>
  <si>
    <t>Motor Sports</t>
  </si>
  <si>
    <t>NCAA Basketball</t>
  </si>
  <si>
    <t>NCAA Football</t>
  </si>
  <si>
    <t>Pro Baseball</t>
  </si>
  <si>
    <t>Pro Basketball</t>
  </si>
  <si>
    <t>Pro Football US</t>
  </si>
  <si>
    <t>Soccer</t>
  </si>
  <si>
    <t>Tennis</t>
  </si>
  <si>
    <t>Parlay / Combinations</t>
  </si>
  <si>
    <t>Total</t>
  </si>
  <si>
    <t>Fiscal Year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</si>
</sst>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7" formatCode="&quot;$&quot;#,##0.00_);\(&quot;$&quot;#,##0.00\)"/>
    <numFmt numFmtId="43" formatCode="_(* #,##0.00_);_(* \(#,##0.00\);_(* &quot;-&quot;??_);_(@_)"/>
    <numFmt numFmtId="164" formatCode="0.0%"/>
    <numFmt numFmtId="165" formatCode="&quot;$&quot;#,##0"/>
    <numFmt numFmtId="166" formatCode="mmmm\ yyyy"/>
    <numFmt numFmtId="167" formatCode="&quot;$&quot;#,##0.0"/>
    <numFmt numFmtId="168" formatCode="General_)"/>
    <numFmt numFmtId="169" formatCode="mmmm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8"/>
      <color theme="0"/>
      <name val="Calibri"/>
      <family val="2"/>
      <scheme val="minor"/>
    </font>
    <font>
      <sz val="10"/>
      <name val="Arial"/>
      <family val="2"/>
    </font>
    <font>
      <sz val="12"/>
      <name val="Helv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i/>
      <sz val="11"/>
      <name val="Calibri"/>
      <family val="2"/>
      <scheme val="minor"/>
    </font>
    <font>
      <i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9" fontId="3" fillId="0" borderId="0" applyFont="0" applyFill="0" applyBorder="0" applyAlignment="0" applyProtection="0"/>
    <xf numFmtId="168" fontId="11" fillId="0" borderId="0"/>
    <xf numFmtId="43" fontId="10" fillId="0" borderId="0" applyFont="0" applyFill="0" applyBorder="0" applyAlignment="0" applyProtection="0"/>
  </cellStyleXfs>
  <cellXfs count="57">
    <xf numFmtId="0" fontId="0" fillId="0" borderId="0" xfId="0"/>
    <xf numFmtId="0" fontId="1" fillId="0" borderId="0" xfId="0" applyFont="1"/>
    <xf numFmtId="164" fontId="0" fillId="0" borderId="0" xfId="1" applyNumberFormat="1" applyFont="1" applyAlignment="1">
      <alignment horizontal="center"/>
    </xf>
    <xf numFmtId="0" fontId="4" fillId="0" borderId="0" xfId="0" applyFont="1"/>
    <xf numFmtId="16" fontId="7" fillId="0" borderId="0" xfId="0" applyNumberFormat="1" applyFont="1"/>
    <xf numFmtId="0" fontId="6" fillId="0" borderId="0" xfId="0" applyFont="1"/>
    <xf numFmtId="167" fontId="9" fillId="0" borderId="0" xfId="0" applyNumberFormat="1" applyFont="1" applyBorder="1"/>
    <xf numFmtId="0" fontId="2" fillId="0" borderId="0" xfId="0" applyFont="1" applyBorder="1" applyAlignment="1">
      <alignment vertical="center"/>
    </xf>
    <xf numFmtId="166" fontId="2" fillId="0" borderId="0" xfId="0" quotePrefix="1" applyNumberFormat="1" applyFont="1" applyBorder="1" applyAlignment="1"/>
    <xf numFmtId="0" fontId="0" fillId="0" borderId="2" xfId="0" applyBorder="1"/>
    <xf numFmtId="0" fontId="0" fillId="0" borderId="2" xfId="0" applyBorder="1" applyAlignment="1">
      <alignment horizontal="center"/>
    </xf>
    <xf numFmtId="164" fontId="0" fillId="0" borderId="2" xfId="1" applyNumberFormat="1" applyFont="1" applyBorder="1" applyAlignment="1">
      <alignment horizontal="center"/>
    </xf>
    <xf numFmtId="165" fontId="0" fillId="0" borderId="0" xfId="0" applyNumberFormat="1"/>
    <xf numFmtId="7" fontId="0" fillId="0" borderId="0" xfId="0" applyNumberFormat="1"/>
    <xf numFmtId="7" fontId="0" fillId="0" borderId="2" xfId="0" applyNumberFormat="1" applyBorder="1" applyAlignment="1">
      <alignment horizontal="center"/>
    </xf>
    <xf numFmtId="169" fontId="0" fillId="0" borderId="2" xfId="0" applyNumberFormat="1" applyBorder="1" applyAlignment="1">
      <alignment horizontal="center"/>
    </xf>
    <xf numFmtId="169" fontId="1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7" fontId="1" fillId="0" borderId="2" xfId="0" applyNumberFormat="1" applyFont="1" applyBorder="1" applyAlignment="1">
      <alignment horizontal="center"/>
    </xf>
    <xf numFmtId="0" fontId="7" fillId="0" borderId="0" xfId="0" quotePrefix="1" applyFont="1" applyAlignment="1"/>
    <xf numFmtId="169" fontId="0" fillId="2" borderId="2" xfId="0" applyNumberFormat="1" applyFill="1" applyBorder="1" applyAlignment="1">
      <alignment horizontal="center"/>
    </xf>
    <xf numFmtId="7" fontId="0" fillId="2" borderId="2" xfId="0" applyNumberFormat="1" applyFill="1" applyBorder="1" applyAlignment="1">
      <alignment horizontal="center"/>
    </xf>
    <xf numFmtId="164" fontId="0" fillId="2" borderId="2" xfId="1" applyNumberFormat="1" applyFon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169" fontId="0" fillId="0" borderId="2" xfId="0" applyNumberFormat="1" applyFill="1" applyBorder="1" applyAlignment="1">
      <alignment horizontal="center"/>
    </xf>
    <xf numFmtId="7" fontId="0" fillId="0" borderId="2" xfId="0" applyNumberFormat="1" applyFill="1" applyBorder="1" applyAlignment="1">
      <alignment horizontal="center"/>
    </xf>
    <xf numFmtId="164" fontId="0" fillId="0" borderId="2" xfId="1" applyNumberFormat="1" applyFont="1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166" fontId="2" fillId="0" borderId="0" xfId="0" quotePrefix="1" applyNumberFormat="1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wrapText="1"/>
    </xf>
    <xf numFmtId="0" fontId="0" fillId="0" borderId="0" xfId="0" quotePrefix="1" applyAlignment="1">
      <alignment wrapText="1"/>
    </xf>
    <xf numFmtId="0" fontId="1" fillId="0" borderId="3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/>
    </xf>
    <xf numFmtId="165" fontId="0" fillId="0" borderId="0" xfId="0" applyNumberFormat="1" applyAlignment="1">
      <alignment horizontal="right"/>
    </xf>
    <xf numFmtId="0" fontId="5" fillId="0" borderId="0" xfId="0" applyFont="1" applyAlignment="1">
      <alignment horizontal="right"/>
    </xf>
    <xf numFmtId="165" fontId="0" fillId="0" borderId="1" xfId="0" applyNumberFormat="1" applyBorder="1" applyAlignment="1">
      <alignment horizontal="right"/>
    </xf>
    <xf numFmtId="164" fontId="0" fillId="0" borderId="1" xfId="1" applyNumberFormat="1" applyFont="1" applyBorder="1" applyAlignment="1">
      <alignment horizontal="center"/>
    </xf>
    <xf numFmtId="0" fontId="15" fillId="0" borderId="0" xfId="0" applyFont="1" applyAlignment="1"/>
    <xf numFmtId="165" fontId="0" fillId="0" borderId="0" xfId="0" applyNumberFormat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16" fontId="1" fillId="0" borderId="2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166" fontId="2" fillId="0" borderId="0" xfId="0" quotePrefix="1" applyNumberFormat="1" applyFont="1" applyBorder="1" applyAlignment="1">
      <alignment horizontal="center"/>
    </xf>
    <xf numFmtId="0" fontId="1" fillId="0" borderId="4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7" fillId="0" borderId="0" xfId="0" quotePrefix="1" applyFont="1" applyAlignment="1">
      <alignment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7" fillId="0" borderId="0" xfId="0" quotePrefix="1" applyFont="1" applyAlignment="1">
      <alignment horizontal="left" wrapText="1"/>
    </xf>
    <xf numFmtId="0" fontId="12" fillId="0" borderId="0" xfId="0" quotePrefix="1" applyFont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</cellXfs>
  <cellStyles count="4">
    <cellStyle name="Comma 2" xfId="3" xr:uid="{00000000-0005-0000-0000-000001000000}"/>
    <cellStyle name="Normal" xfId="0" builtinId="0"/>
    <cellStyle name="Normal 2" xfId="2" xr:uid="{00000000-0005-0000-0000-000003000000}"/>
    <cellStyle name="Percent" xfId="1" builtinId="5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R93"/>
  <sheetViews>
    <sheetView tabSelected="1" zoomScaleNormal="100" workbookViewId="0">
      <pane ySplit="2" topLeftCell="A15" activePane="bottomLeft" state="frozen"/>
      <selection pane="bottomLeft" activeCell="C81" sqref="C81"/>
    </sheetView>
  </sheetViews>
  <sheetFormatPr defaultRowHeight="15" x14ac:dyDescent="0.25"/>
  <cols>
    <col min="1" max="1" width="26.140625" customWidth="1"/>
    <col min="2" max="2" width="11" customWidth="1"/>
    <col min="3" max="4" width="17.28515625" bestFit="1" customWidth="1"/>
    <col min="5" max="5" width="8.85546875" customWidth="1"/>
    <col min="6" max="6" width="15.5703125" bestFit="1" customWidth="1"/>
    <col min="7" max="7" width="15.28515625" customWidth="1"/>
    <col min="8" max="8" width="15.28515625" bestFit="1" customWidth="1"/>
    <col min="9" max="9" width="14.5703125" bestFit="1" customWidth="1"/>
    <col min="10" max="10" width="13.5703125" bestFit="1" customWidth="1"/>
    <col min="11" max="11" width="12.7109375" customWidth="1"/>
    <col min="12" max="12" width="8.85546875" customWidth="1"/>
    <col min="13" max="13" width="14.28515625" bestFit="1" customWidth="1"/>
    <col min="14" max="14" width="12.140625" customWidth="1"/>
    <col min="15" max="15" width="12.5703125" bestFit="1" customWidth="1"/>
    <col min="16" max="16" width="13.42578125" customWidth="1"/>
    <col min="17" max="17" width="10.28515625" customWidth="1"/>
    <col min="18" max="18" width="14.28515625" bestFit="1" customWidth="1"/>
    <col min="19" max="19" width="13.5703125" bestFit="1" customWidth="1"/>
    <col min="20" max="20" width="15.28515625" bestFit="1" customWidth="1"/>
    <col min="21" max="21" width="14.28515625" bestFit="1" customWidth="1"/>
    <col min="22" max="24" width="9.140625" style="3"/>
    <col min="25" max="26" width="12.85546875" style="3" bestFit="1" customWidth="1"/>
    <col min="27" max="27" width="10.42578125" style="3" customWidth="1"/>
    <col min="28" max="31" width="13.140625" style="3" customWidth="1"/>
    <col min="32" max="32" width="3.5703125" style="3" customWidth="1"/>
    <col min="33" max="34" width="11.7109375" style="3" bestFit="1" customWidth="1"/>
    <col min="35" max="36" width="9.42578125" style="3" bestFit="1" customWidth="1"/>
    <col min="37" max="37" width="10.85546875" style="3" bestFit="1" customWidth="1"/>
    <col min="38" max="38" width="9.5703125" style="3" bestFit="1" customWidth="1"/>
    <col min="39" max="39" width="9.28515625" style="3" bestFit="1" customWidth="1"/>
    <col min="40" max="44" width="9.140625" style="3"/>
  </cols>
  <sheetData>
    <row r="1" spans="1:39" ht="23.25" x14ac:dyDescent="0.25">
      <c r="A1" s="45" t="s">
        <v>4</v>
      </c>
      <c r="B1" s="45"/>
      <c r="C1" s="45"/>
      <c r="D1" s="45"/>
      <c r="E1" s="45"/>
      <c r="F1" s="45"/>
      <c r="G1" s="45"/>
      <c r="H1" s="45"/>
      <c r="I1" s="45"/>
      <c r="J1" s="45"/>
      <c r="L1" s="7"/>
      <c r="M1" s="7"/>
      <c r="N1" s="7"/>
      <c r="O1" s="7"/>
      <c r="P1" s="7"/>
      <c r="Q1" s="30"/>
    </row>
    <row r="2" spans="1:39" ht="23.25" x14ac:dyDescent="0.35">
      <c r="A2" s="46">
        <v>45382</v>
      </c>
      <c r="B2" s="46"/>
      <c r="C2" s="46"/>
      <c r="D2" s="46"/>
      <c r="E2" s="46"/>
      <c r="F2" s="46"/>
      <c r="G2" s="46"/>
      <c r="H2" s="46"/>
      <c r="I2" s="46"/>
      <c r="J2" s="46"/>
      <c r="L2" s="8"/>
      <c r="M2" s="8"/>
      <c r="N2" s="8"/>
      <c r="O2" s="8"/>
      <c r="P2" s="8"/>
      <c r="Q2" s="29"/>
    </row>
    <row r="3" spans="1:39" ht="23.25" x14ac:dyDescent="0.35">
      <c r="A3" s="46" t="s">
        <v>17</v>
      </c>
      <c r="B3" s="46"/>
      <c r="C3" s="46"/>
      <c r="D3" s="46"/>
      <c r="E3" s="46"/>
      <c r="F3" s="46"/>
      <c r="G3" s="46"/>
      <c r="H3" s="46"/>
      <c r="I3" s="46"/>
      <c r="J3" s="46"/>
    </row>
    <row r="4" spans="1:39" x14ac:dyDescent="0.25">
      <c r="A4" s="47" t="s">
        <v>2</v>
      </c>
      <c r="B4" s="17" t="s">
        <v>3</v>
      </c>
      <c r="C4" s="18"/>
      <c r="D4" s="18"/>
      <c r="E4" s="18"/>
      <c r="F4" s="18" t="s">
        <v>21</v>
      </c>
      <c r="G4" s="18" t="s">
        <v>20</v>
      </c>
      <c r="H4" s="18"/>
      <c r="I4" s="18" t="s">
        <v>19</v>
      </c>
      <c r="J4" s="18" t="s">
        <v>10</v>
      </c>
    </row>
    <row r="5" spans="1:39" ht="15" customHeight="1" x14ac:dyDescent="0.25">
      <c r="A5" s="48"/>
      <c r="B5" s="17" t="s">
        <v>18</v>
      </c>
      <c r="C5" s="31" t="s">
        <v>6</v>
      </c>
      <c r="D5" s="31" t="s">
        <v>0</v>
      </c>
      <c r="E5" s="31" t="s">
        <v>7</v>
      </c>
      <c r="F5" s="31" t="s">
        <v>24</v>
      </c>
      <c r="G5" s="31" t="s">
        <v>33</v>
      </c>
      <c r="H5" s="31" t="s">
        <v>1</v>
      </c>
      <c r="I5" s="31" t="s">
        <v>22</v>
      </c>
      <c r="J5" s="31" t="s">
        <v>23</v>
      </c>
    </row>
    <row r="6" spans="1:39" x14ac:dyDescent="0.25">
      <c r="A6" s="43" t="s">
        <v>14</v>
      </c>
      <c r="B6" s="21">
        <v>45382</v>
      </c>
      <c r="C6" s="22">
        <v>877892.81</v>
      </c>
      <c r="D6" s="22">
        <v>808503.66</v>
      </c>
      <c r="E6" s="23">
        <f t="shared" ref="E6:E29" si="0">IF(C6=0,"N/A",+(C6-D6)/C6)</f>
        <v>7.9040572162790604E-2</v>
      </c>
      <c r="F6" s="22">
        <v>0</v>
      </c>
      <c r="G6" s="22">
        <v>2189.2820250000004</v>
      </c>
      <c r="H6" s="22">
        <v>67199.867975000016</v>
      </c>
      <c r="I6" s="22">
        <v>10079.980196250002</v>
      </c>
      <c r="J6" s="22">
        <v>1222.3399999999999</v>
      </c>
    </row>
    <row r="7" spans="1:39" x14ac:dyDescent="0.25">
      <c r="A7" s="43"/>
      <c r="B7" s="24" t="s">
        <v>18</v>
      </c>
      <c r="C7" s="22">
        <v>7939828.6600000001</v>
      </c>
      <c r="D7" s="22">
        <v>7262984.9000000004</v>
      </c>
      <c r="E7" s="23">
        <f t="shared" si="0"/>
        <v>8.5246645612123292E-2</v>
      </c>
      <c r="F7" s="22">
        <v>0</v>
      </c>
      <c r="G7" s="22">
        <v>19657.92165</v>
      </c>
      <c r="H7" s="22">
        <v>657185.83834999974</v>
      </c>
      <c r="I7" s="22">
        <v>98577.876390000005</v>
      </c>
      <c r="J7" s="22">
        <v>15493.49</v>
      </c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</row>
    <row r="8" spans="1:39" x14ac:dyDescent="0.25">
      <c r="A8" s="42" t="s">
        <v>50</v>
      </c>
      <c r="B8" s="25">
        <v>45382</v>
      </c>
      <c r="C8" s="26">
        <v>191990.57</v>
      </c>
      <c r="D8" s="26">
        <v>196863.37</v>
      </c>
      <c r="E8" s="27">
        <f t="shared" ref="E8:E9" si="1">IF(C8=0,"N/A",+(C8-D8)/C8)</f>
        <v>-2.5380413215086491E-2</v>
      </c>
      <c r="F8" s="26">
        <v>0</v>
      </c>
      <c r="G8" s="26">
        <v>479.97642500000001</v>
      </c>
      <c r="H8" s="26">
        <v>3.5750000115513103E-3</v>
      </c>
      <c r="I8" s="26">
        <v>5.362500017326965E-4</v>
      </c>
      <c r="J8" s="26">
        <v>0</v>
      </c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</row>
    <row r="9" spans="1:39" x14ac:dyDescent="0.25">
      <c r="A9" s="42"/>
      <c r="B9" s="28" t="s">
        <v>18</v>
      </c>
      <c r="C9" s="26">
        <v>2157515.0500000003</v>
      </c>
      <c r="D9" s="26">
        <v>2019188.2199999997</v>
      </c>
      <c r="E9" s="27">
        <f t="shared" si="1"/>
        <v>6.4113958324416104E-2</v>
      </c>
      <c r="F9" s="26">
        <v>0</v>
      </c>
      <c r="G9" s="26">
        <v>5393.7876249999999</v>
      </c>
      <c r="H9" s="26">
        <v>138285.82237500054</v>
      </c>
      <c r="I9" s="26">
        <v>20742.873596250007</v>
      </c>
      <c r="J9" s="26">
        <v>0</v>
      </c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</row>
    <row r="10" spans="1:39" x14ac:dyDescent="0.25">
      <c r="A10" s="43" t="s">
        <v>52</v>
      </c>
      <c r="B10" s="21">
        <v>45382</v>
      </c>
      <c r="C10" s="22">
        <v>138112.46</v>
      </c>
      <c r="D10" s="22">
        <v>128491.17</v>
      </c>
      <c r="E10" s="23">
        <f t="shared" ref="E10:E11" si="2">IF(C10=0,"N/A",+(C10-D10)/C10)</f>
        <v>6.9662722682660161E-2</v>
      </c>
      <c r="F10" s="22">
        <v>0</v>
      </c>
      <c r="G10" s="22">
        <v>345.28114999999997</v>
      </c>
      <c r="H10" s="22">
        <v>9276.0088499999929</v>
      </c>
      <c r="I10" s="22">
        <v>1391.4013274999988</v>
      </c>
      <c r="J10" s="22">
        <v>0</v>
      </c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</row>
    <row r="11" spans="1:39" x14ac:dyDescent="0.25">
      <c r="A11" s="43"/>
      <c r="B11" s="24" t="s">
        <v>18</v>
      </c>
      <c r="C11" s="22">
        <v>1100668.98</v>
      </c>
      <c r="D11" s="22">
        <v>923360.44</v>
      </c>
      <c r="E11" s="23">
        <f t="shared" si="2"/>
        <v>0.16109161175778755</v>
      </c>
      <c r="F11" s="22">
        <v>0</v>
      </c>
      <c r="G11" s="22">
        <v>2751.67245</v>
      </c>
      <c r="H11" s="22">
        <v>174556.86755000002</v>
      </c>
      <c r="I11" s="22">
        <v>26183.530132500004</v>
      </c>
      <c r="J11" s="22">
        <v>0</v>
      </c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</row>
    <row r="12" spans="1:39" x14ac:dyDescent="0.25">
      <c r="A12" s="42" t="s">
        <v>25</v>
      </c>
      <c r="B12" s="25">
        <v>45382</v>
      </c>
      <c r="C12" s="26">
        <v>134952.51999999999</v>
      </c>
      <c r="D12" s="26">
        <v>118124.29</v>
      </c>
      <c r="E12" s="27">
        <f t="shared" si="0"/>
        <v>0.1246974120972324</v>
      </c>
      <c r="F12" s="26">
        <v>0</v>
      </c>
      <c r="G12" s="26">
        <v>337.38129999999995</v>
      </c>
      <c r="H12" s="26">
        <v>0</v>
      </c>
      <c r="I12" s="26">
        <v>0</v>
      </c>
      <c r="J12" s="26">
        <v>1389.78</v>
      </c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</row>
    <row r="13" spans="1:39" x14ac:dyDescent="0.25">
      <c r="A13" s="42"/>
      <c r="B13" s="28" t="s">
        <v>18</v>
      </c>
      <c r="C13" s="26">
        <v>1162065.55</v>
      </c>
      <c r="D13" s="26">
        <v>1124430.29</v>
      </c>
      <c r="E13" s="27">
        <f t="shared" si="0"/>
        <v>3.238652070875004E-2</v>
      </c>
      <c r="F13" s="26">
        <v>0</v>
      </c>
      <c r="G13" s="26">
        <v>2905.1638750000002</v>
      </c>
      <c r="H13" s="26">
        <v>52181.80612500001</v>
      </c>
      <c r="I13" s="26">
        <v>7827.2729324999991</v>
      </c>
      <c r="J13" s="26">
        <v>8284.2699999999986</v>
      </c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</row>
    <row r="14" spans="1:39" x14ac:dyDescent="0.25">
      <c r="A14" s="43" t="s">
        <v>37</v>
      </c>
      <c r="B14" s="21">
        <v>45382</v>
      </c>
      <c r="C14" s="22">
        <v>905038.65</v>
      </c>
      <c r="D14" s="22">
        <v>731763.47</v>
      </c>
      <c r="E14" s="23">
        <f t="shared" si="0"/>
        <v>0.19145611074178992</v>
      </c>
      <c r="F14" s="22">
        <v>0</v>
      </c>
      <c r="G14" s="22">
        <v>2262.5966250000001</v>
      </c>
      <c r="H14" s="22">
        <v>171012.58337500005</v>
      </c>
      <c r="I14" s="22">
        <v>25651.887506250005</v>
      </c>
      <c r="J14" s="22">
        <v>8486.4</v>
      </c>
    </row>
    <row r="15" spans="1:39" x14ac:dyDescent="0.25">
      <c r="A15" s="43"/>
      <c r="B15" s="24" t="s">
        <v>18</v>
      </c>
      <c r="C15" s="22">
        <v>9050772.1399999987</v>
      </c>
      <c r="D15" s="22">
        <v>8083070.1799999988</v>
      </c>
      <c r="E15" s="23">
        <f t="shared" si="0"/>
        <v>0.10691927108884217</v>
      </c>
      <c r="F15" s="22">
        <v>0</v>
      </c>
      <c r="G15" s="22">
        <v>20661.950349999996</v>
      </c>
      <c r="H15" s="22">
        <v>947040.00964999991</v>
      </c>
      <c r="I15" s="22">
        <v>142056.00144749999</v>
      </c>
      <c r="J15" s="22">
        <v>32171.25</v>
      </c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</row>
    <row r="16" spans="1:39" x14ac:dyDescent="0.25">
      <c r="A16" s="42" t="s">
        <v>38</v>
      </c>
      <c r="B16" s="25">
        <v>45382</v>
      </c>
      <c r="C16" s="26">
        <v>1273545.04</v>
      </c>
      <c r="D16" s="26">
        <v>1113493.45</v>
      </c>
      <c r="E16" s="27">
        <f t="shared" si="0"/>
        <v>0.12567407117380008</v>
      </c>
      <c r="F16" s="26">
        <v>0</v>
      </c>
      <c r="G16" s="26">
        <v>3141.6326000000004</v>
      </c>
      <c r="H16" s="26">
        <v>0</v>
      </c>
      <c r="I16" s="26">
        <v>0</v>
      </c>
      <c r="J16" s="26">
        <v>16263.12</v>
      </c>
    </row>
    <row r="17" spans="1:39" x14ac:dyDescent="0.25">
      <c r="A17" s="42"/>
      <c r="B17" s="28" t="s">
        <v>18</v>
      </c>
      <c r="C17" s="26">
        <v>14619203.780000001</v>
      </c>
      <c r="D17" s="26">
        <v>13119903.939999999</v>
      </c>
      <c r="E17" s="27">
        <f t="shared" si="0"/>
        <v>0.10255687399686836</v>
      </c>
      <c r="F17" s="26">
        <v>0</v>
      </c>
      <c r="G17" s="26">
        <v>36669.809450000008</v>
      </c>
      <c r="H17" s="26">
        <v>1511282.1205500017</v>
      </c>
      <c r="I17" s="26">
        <v>226692.31890375007</v>
      </c>
      <c r="J17" s="26">
        <v>90396.910000000018</v>
      </c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</row>
    <row r="18" spans="1:39" x14ac:dyDescent="0.25">
      <c r="A18" s="43" t="s">
        <v>39</v>
      </c>
      <c r="B18" s="21">
        <v>45382</v>
      </c>
      <c r="C18" s="22">
        <v>3407795</v>
      </c>
      <c r="D18" s="22">
        <v>3054143.52</v>
      </c>
      <c r="E18" s="23">
        <f t="shared" si="0"/>
        <v>0.10377721664595434</v>
      </c>
      <c r="F18" s="22">
        <v>5900</v>
      </c>
      <c r="G18" s="22">
        <v>8456.4874999999993</v>
      </c>
      <c r="H18" s="22">
        <v>339294.99249999999</v>
      </c>
      <c r="I18" s="22">
        <v>50894.248874999997</v>
      </c>
      <c r="J18" s="22">
        <v>36556.25</v>
      </c>
    </row>
    <row r="19" spans="1:39" x14ac:dyDescent="0.25">
      <c r="A19" s="43"/>
      <c r="B19" s="24" t="s">
        <v>18</v>
      </c>
      <c r="C19" s="22">
        <v>34259454.719999999</v>
      </c>
      <c r="D19" s="22">
        <v>30918978.299999997</v>
      </c>
      <c r="E19" s="23">
        <f t="shared" si="0"/>
        <v>9.7505241904795911E-2</v>
      </c>
      <c r="F19" s="22">
        <v>104201</v>
      </c>
      <c r="G19" s="22">
        <v>84266.604300000006</v>
      </c>
      <c r="H19" s="22">
        <v>3152016.5657000015</v>
      </c>
      <c r="I19" s="22">
        <v>472802.48485499999</v>
      </c>
      <c r="J19" s="22">
        <v>300381.18</v>
      </c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</row>
    <row r="20" spans="1:39" x14ac:dyDescent="0.25">
      <c r="A20" s="42" t="s">
        <v>26</v>
      </c>
      <c r="B20" s="25">
        <v>45382</v>
      </c>
      <c r="C20" s="26">
        <v>240563.49</v>
      </c>
      <c r="D20" s="26">
        <v>218123.03</v>
      </c>
      <c r="E20" s="27">
        <f t="shared" si="0"/>
        <v>9.3282900077646835E-2</v>
      </c>
      <c r="F20" s="26">
        <v>0</v>
      </c>
      <c r="G20" s="26">
        <v>601.408725</v>
      </c>
      <c r="H20" s="26">
        <v>1.2749999914376531E-3</v>
      </c>
      <c r="I20" s="26">
        <v>1.9124999871564797E-4</v>
      </c>
      <c r="J20" s="26">
        <v>15131.07</v>
      </c>
      <c r="AF20" s="5"/>
      <c r="AG20" s="5"/>
      <c r="AH20" s="5"/>
      <c r="AI20" s="5"/>
      <c r="AJ20" s="5"/>
      <c r="AK20" s="5"/>
      <c r="AL20" s="5"/>
      <c r="AM20" s="5"/>
    </row>
    <row r="21" spans="1:39" x14ac:dyDescent="0.25">
      <c r="A21" s="42"/>
      <c r="B21" s="28" t="s">
        <v>18</v>
      </c>
      <c r="C21" s="26">
        <v>2908522.6000000006</v>
      </c>
      <c r="D21" s="26">
        <v>2700677.2099999995</v>
      </c>
      <c r="E21" s="27">
        <f t="shared" si="0"/>
        <v>7.1460813128975176E-2</v>
      </c>
      <c r="F21" s="26">
        <v>0</v>
      </c>
      <c r="G21" s="26">
        <v>7271.3064999999997</v>
      </c>
      <c r="H21" s="26">
        <v>207950.94350000104</v>
      </c>
      <c r="I21" s="26">
        <v>31192.641524999999</v>
      </c>
      <c r="J21" s="26">
        <v>20988.07</v>
      </c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</row>
    <row r="22" spans="1:39" x14ac:dyDescent="0.25">
      <c r="A22" s="43" t="s">
        <v>36</v>
      </c>
      <c r="B22" s="21">
        <v>45382</v>
      </c>
      <c r="C22" s="22">
        <v>238597.39</v>
      </c>
      <c r="D22" s="22">
        <v>212182.64</v>
      </c>
      <c r="E22" s="23">
        <f t="shared" ref="E22:E23" si="3">IF(C22=0,"N/A",+(C22-D22)/C22)</f>
        <v>0.11070846164746395</v>
      </c>
      <c r="F22" s="22">
        <v>0</v>
      </c>
      <c r="G22" s="22">
        <v>584.39347500000008</v>
      </c>
      <c r="H22" s="22">
        <v>22629.606524999999</v>
      </c>
      <c r="I22" s="22">
        <v>3394.4409787499999</v>
      </c>
      <c r="J22" s="22">
        <v>1863.46</v>
      </c>
      <c r="AF22" s="5"/>
      <c r="AG22" s="5"/>
      <c r="AH22" s="5"/>
      <c r="AI22" s="5"/>
      <c r="AJ22" s="5"/>
      <c r="AK22" s="5"/>
      <c r="AL22" s="5"/>
      <c r="AM22" s="5"/>
    </row>
    <row r="23" spans="1:39" x14ac:dyDescent="0.25">
      <c r="A23" s="43"/>
      <c r="B23" s="24" t="s">
        <v>18</v>
      </c>
      <c r="C23" s="22">
        <v>2304164.9299999997</v>
      </c>
      <c r="D23" s="22">
        <v>2143313.1999999997</v>
      </c>
      <c r="E23" s="23">
        <f t="shared" si="3"/>
        <v>6.9809121693385032E-2</v>
      </c>
      <c r="F23" s="22">
        <v>0</v>
      </c>
      <c r="G23" s="22">
        <v>5683.9723250000015</v>
      </c>
      <c r="H23" s="22">
        <v>155183.77767499996</v>
      </c>
      <c r="I23" s="22">
        <v>23277.567048749996</v>
      </c>
      <c r="J23" s="22">
        <v>17981.84</v>
      </c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</row>
    <row r="24" spans="1:39" x14ac:dyDescent="0.25">
      <c r="A24" s="42" t="s">
        <v>16</v>
      </c>
      <c r="B24" s="25">
        <v>45382</v>
      </c>
      <c r="C24" s="26">
        <v>4545102.5599999996</v>
      </c>
      <c r="D24" s="26">
        <v>4345748.25</v>
      </c>
      <c r="E24" s="27">
        <f t="shared" si="0"/>
        <v>4.3861344682175799E-2</v>
      </c>
      <c r="F24" s="26">
        <v>0</v>
      </c>
      <c r="G24" s="26">
        <v>11362.756399999998</v>
      </c>
      <c r="H24" s="26">
        <v>3.5999995889142156E-3</v>
      </c>
      <c r="I24" s="26">
        <v>5.3999993833713227E-4</v>
      </c>
      <c r="J24" s="26">
        <v>35501.550000000003</v>
      </c>
    </row>
    <row r="25" spans="1:39" x14ac:dyDescent="0.25">
      <c r="A25" s="42"/>
      <c r="B25" s="28" t="s">
        <v>18</v>
      </c>
      <c r="C25" s="26">
        <v>46042184.169999994</v>
      </c>
      <c r="D25" s="26">
        <v>42376678.100000001</v>
      </c>
      <c r="E25" s="27">
        <f t="shared" si="0"/>
        <v>7.9611906691176279E-2</v>
      </c>
      <c r="F25" s="26">
        <v>0</v>
      </c>
      <c r="G25" s="26">
        <v>115105.46042500001</v>
      </c>
      <c r="H25" s="26">
        <v>3569045.9495749925</v>
      </c>
      <c r="I25" s="26">
        <v>535356.89267999982</v>
      </c>
      <c r="J25" s="26">
        <v>197739.55</v>
      </c>
      <c r="Y25" s="5"/>
      <c r="Z25" s="5"/>
      <c r="AA25" s="5"/>
      <c r="AB25" s="5"/>
      <c r="AC25" s="5"/>
      <c r="AD25" s="5"/>
      <c r="AE25" s="5"/>
      <c r="AF25" s="6"/>
      <c r="AG25" s="6"/>
      <c r="AH25" s="6"/>
      <c r="AI25" s="6"/>
      <c r="AJ25" s="6"/>
      <c r="AK25" s="6"/>
      <c r="AL25" s="6"/>
      <c r="AM25" s="6"/>
    </row>
    <row r="26" spans="1:39" x14ac:dyDescent="0.25">
      <c r="A26" s="43" t="s">
        <v>5</v>
      </c>
      <c r="B26" s="21">
        <v>45382</v>
      </c>
      <c r="C26" s="22">
        <v>1923362.72</v>
      </c>
      <c r="D26" s="22">
        <v>1896561.89</v>
      </c>
      <c r="E26" s="23">
        <f t="shared" si="0"/>
        <v>1.3934360753337299E-2</v>
      </c>
      <c r="F26" s="22">
        <v>0</v>
      </c>
      <c r="G26" s="22">
        <v>4808.4067999999997</v>
      </c>
      <c r="H26" s="22">
        <v>21992.423200000074</v>
      </c>
      <c r="I26" s="22">
        <v>3298.8634800000109</v>
      </c>
      <c r="J26" s="22">
        <v>7378.27</v>
      </c>
    </row>
    <row r="27" spans="1:39" x14ac:dyDescent="0.25">
      <c r="A27" s="43"/>
      <c r="B27" s="24" t="s">
        <v>18</v>
      </c>
      <c r="C27" s="22">
        <v>15823160.520000001</v>
      </c>
      <c r="D27" s="22">
        <v>13907585.83</v>
      </c>
      <c r="E27" s="23">
        <f t="shared" si="0"/>
        <v>0.12106144582043342</v>
      </c>
      <c r="F27" s="22">
        <v>0</v>
      </c>
      <c r="G27" s="22">
        <v>39557.901299999998</v>
      </c>
      <c r="H27" s="22">
        <v>1876016.7887000013</v>
      </c>
      <c r="I27" s="22">
        <v>281402.51830500003</v>
      </c>
      <c r="J27" s="22">
        <v>72758.430000000008</v>
      </c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</row>
    <row r="28" spans="1:39" x14ac:dyDescent="0.25">
      <c r="A28" s="42" t="s">
        <v>15</v>
      </c>
      <c r="B28" s="25">
        <v>45382</v>
      </c>
      <c r="C28" s="26">
        <v>414623.6</v>
      </c>
      <c r="D28" s="26">
        <v>413264</v>
      </c>
      <c r="E28" s="27">
        <f t="shared" si="0"/>
        <v>3.2791186994661587E-3</v>
      </c>
      <c r="F28" s="26">
        <v>0</v>
      </c>
      <c r="G28" s="26">
        <v>1036.559</v>
      </c>
      <c r="H28" s="26">
        <v>323.04099999997675</v>
      </c>
      <c r="I28" s="26">
        <v>48.456149999996512</v>
      </c>
      <c r="J28" s="26">
        <v>207.25</v>
      </c>
    </row>
    <row r="29" spans="1:39" x14ac:dyDescent="0.25">
      <c r="A29" s="42"/>
      <c r="B29" s="28" t="s">
        <v>18</v>
      </c>
      <c r="C29" s="26">
        <v>3630086.7</v>
      </c>
      <c r="D29" s="26">
        <v>3443694.1</v>
      </c>
      <c r="E29" s="27">
        <f t="shared" si="0"/>
        <v>5.1346597314053152E-2</v>
      </c>
      <c r="F29" s="26">
        <v>0</v>
      </c>
      <c r="G29" s="26">
        <v>9075.2167499999996</v>
      </c>
      <c r="H29" s="26">
        <v>177317.3832500001</v>
      </c>
      <c r="I29" s="26">
        <v>26597.60806875</v>
      </c>
      <c r="J29" s="26">
        <v>5797.05</v>
      </c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</row>
    <row r="30" spans="1:39" x14ac:dyDescent="0.25">
      <c r="A30" s="43" t="s">
        <v>51</v>
      </c>
      <c r="B30" s="21">
        <v>45382</v>
      </c>
      <c r="C30" s="22">
        <v>331347</v>
      </c>
      <c r="D30" s="22">
        <v>273507.75</v>
      </c>
      <c r="E30" s="23">
        <f t="shared" ref="E30:E31" si="4">IF(C30=0,"N/A",+(C30-D30)/C30)</f>
        <v>0.17455794076904271</v>
      </c>
      <c r="F30" s="22">
        <v>0</v>
      </c>
      <c r="G30" s="22">
        <v>828.36750000000006</v>
      </c>
      <c r="H30" s="22">
        <v>57010.8825</v>
      </c>
      <c r="I30" s="22">
        <v>8551.6323749999992</v>
      </c>
      <c r="J30" s="22">
        <v>1235.75</v>
      </c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</row>
    <row r="31" spans="1:39" x14ac:dyDescent="0.25">
      <c r="A31" s="43"/>
      <c r="B31" s="24" t="s">
        <v>18</v>
      </c>
      <c r="C31" s="22">
        <v>4990691.75</v>
      </c>
      <c r="D31" s="22">
        <v>4631994.26</v>
      </c>
      <c r="E31" s="23">
        <f t="shared" si="4"/>
        <v>7.1873300930677647E-2</v>
      </c>
      <c r="F31" s="22">
        <v>30</v>
      </c>
      <c r="G31" s="22">
        <v>12367.404375</v>
      </c>
      <c r="H31" s="22">
        <v>346302.08562500024</v>
      </c>
      <c r="I31" s="22">
        <v>51945.312937499999</v>
      </c>
      <c r="J31" s="22">
        <v>1235.75</v>
      </c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</row>
    <row r="32" spans="1:39" ht="7.5" customHeight="1" x14ac:dyDescent="0.25">
      <c r="A32" s="9"/>
      <c r="B32" s="9"/>
      <c r="C32" s="10"/>
      <c r="D32" s="10"/>
      <c r="E32" s="11"/>
      <c r="F32" s="10"/>
      <c r="G32" s="10"/>
      <c r="H32" s="10"/>
      <c r="I32" s="10"/>
      <c r="J32" s="10"/>
    </row>
    <row r="33" spans="1:39" x14ac:dyDescent="0.25">
      <c r="A33" s="44" t="s">
        <v>53</v>
      </c>
      <c r="B33" s="16">
        <f>+B24</f>
        <v>45382</v>
      </c>
      <c r="C33" s="19">
        <f>+C24+C18+C16+C26+C14+C6+C28+C12+C20+C22+C8+C30+C10</f>
        <v>14622923.810000002</v>
      </c>
      <c r="D33" s="19">
        <f>+D24+D18+D16+D26+D14+D6+D28+D12+D20+D22+D8+D30+D10</f>
        <v>13510770.489999998</v>
      </c>
      <c r="E33" s="11">
        <f t="shared" ref="E33" si="5">+(C33-D33)/C33</f>
        <v>7.6055468417297586E-2</v>
      </c>
      <c r="F33" s="19">
        <f t="shared" ref="F33:J34" si="6">+F24+F18+F16+F26+F14+F6+F28+F12+F20+F22+F8+F30+F10</f>
        <v>5900</v>
      </c>
      <c r="G33" s="19">
        <f t="shared" si="6"/>
        <v>36434.529525000005</v>
      </c>
      <c r="H33" s="19">
        <f t="shared" si="6"/>
        <v>688739.41437499959</v>
      </c>
      <c r="I33" s="19">
        <f t="shared" si="6"/>
        <v>103310.91215624996</v>
      </c>
      <c r="J33" s="19">
        <f t="shared" si="6"/>
        <v>125235.24</v>
      </c>
      <c r="Y33" s="5"/>
      <c r="Z33" s="5"/>
      <c r="AA33" s="5"/>
      <c r="AB33" s="5"/>
      <c r="AC33" s="5"/>
      <c r="AD33" s="5"/>
      <c r="AE33" s="5"/>
    </row>
    <row r="34" spans="1:39" x14ac:dyDescent="0.25">
      <c r="A34" s="44"/>
      <c r="B34" s="17" t="str">
        <f>+B29</f>
        <v>FYTD</v>
      </c>
      <c r="C34" s="19">
        <f>+C25+C19+C17+C27+C15+C7+C29+C13+C21+C23+C9+C31+C11</f>
        <v>145988319.54999998</v>
      </c>
      <c r="D34" s="19">
        <f>+D25+D19+D17+D27+D15+D7+D29+D13+D21+D23+D9+D31+D11</f>
        <v>132655858.97</v>
      </c>
      <c r="E34" s="11">
        <f t="shared" ref="E34" si="7">+(C34-D34)/C34</f>
        <v>9.1325529474525588E-2</v>
      </c>
      <c r="F34" s="19">
        <f t="shared" si="6"/>
        <v>104231</v>
      </c>
      <c r="G34" s="19">
        <f t="shared" si="6"/>
        <v>361368.17137500003</v>
      </c>
      <c r="H34" s="19">
        <f t="shared" si="6"/>
        <v>12964365.958624998</v>
      </c>
      <c r="I34" s="19">
        <f t="shared" si="6"/>
        <v>1944654.8988224999</v>
      </c>
      <c r="J34" s="19">
        <f t="shared" si="6"/>
        <v>763227.79</v>
      </c>
    </row>
    <row r="35" spans="1:39" x14ac:dyDescent="0.25">
      <c r="A35" s="4" t="s">
        <v>13</v>
      </c>
      <c r="I35" s="12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</row>
    <row r="36" spans="1:39" x14ac:dyDescent="0.25">
      <c r="AF36" s="5"/>
      <c r="AG36" s="5"/>
      <c r="AH36" s="5"/>
      <c r="AI36" s="5"/>
      <c r="AJ36" s="5"/>
      <c r="AK36" s="5"/>
      <c r="AL36" s="5"/>
      <c r="AM36" s="5"/>
    </row>
    <row r="37" spans="1:39" ht="15" customHeight="1" x14ac:dyDescent="0.25">
      <c r="A37" s="20"/>
      <c r="B37" s="20"/>
      <c r="C37" s="20"/>
      <c r="D37" s="20"/>
      <c r="E37" s="20"/>
      <c r="F37" s="20"/>
      <c r="G37" s="20"/>
      <c r="H37" s="20"/>
      <c r="I37" s="20"/>
      <c r="J37" s="20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</row>
    <row r="38" spans="1:39" x14ac:dyDescent="0.25"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</row>
    <row r="39" spans="1:39" ht="23.25" x14ac:dyDescent="0.25">
      <c r="A39" s="45" t="s">
        <v>4</v>
      </c>
      <c r="B39" s="45"/>
      <c r="C39" s="45"/>
      <c r="D39" s="45"/>
      <c r="E39" s="45"/>
      <c r="F39" s="45"/>
      <c r="G39" s="45"/>
      <c r="H39" s="45"/>
      <c r="I39" s="45"/>
      <c r="J39" s="45"/>
    </row>
    <row r="40" spans="1:39" ht="23.25" x14ac:dyDescent="0.35">
      <c r="A40" s="46">
        <f>+A2</f>
        <v>45382</v>
      </c>
      <c r="B40" s="46"/>
      <c r="C40" s="46"/>
      <c r="D40" s="46"/>
      <c r="E40" s="46"/>
      <c r="F40" s="46"/>
      <c r="G40" s="46"/>
      <c r="H40" s="46"/>
      <c r="I40" s="46"/>
      <c r="J40" s="46"/>
    </row>
    <row r="41" spans="1:39" ht="23.25" x14ac:dyDescent="0.35">
      <c r="A41" s="46" t="s">
        <v>29</v>
      </c>
      <c r="B41" s="46"/>
      <c r="C41" s="46"/>
      <c r="D41" s="46"/>
      <c r="E41" s="46"/>
      <c r="F41" s="46"/>
      <c r="G41" s="46"/>
      <c r="H41" s="46"/>
      <c r="I41" s="46"/>
      <c r="J41" s="46"/>
    </row>
    <row r="42" spans="1:39" x14ac:dyDescent="0.25">
      <c r="A42" s="47" t="s">
        <v>2</v>
      </c>
      <c r="B42" s="17" t="s">
        <v>3</v>
      </c>
      <c r="C42" s="18"/>
      <c r="D42" s="18"/>
      <c r="E42" s="18"/>
      <c r="F42" s="18" t="s">
        <v>21</v>
      </c>
      <c r="G42" s="18" t="s">
        <v>20</v>
      </c>
      <c r="H42" s="18"/>
      <c r="I42" s="18" t="s">
        <v>19</v>
      </c>
      <c r="J42" s="18" t="s">
        <v>10</v>
      </c>
    </row>
    <row r="43" spans="1:39" x14ac:dyDescent="0.25">
      <c r="A43" s="48"/>
      <c r="B43" s="17" t="s">
        <v>18</v>
      </c>
      <c r="C43" s="31" t="s">
        <v>6</v>
      </c>
      <c r="D43" s="31" t="s">
        <v>0</v>
      </c>
      <c r="E43" s="31" t="s">
        <v>7</v>
      </c>
      <c r="F43" s="31" t="s">
        <v>24</v>
      </c>
      <c r="G43" s="31" t="s">
        <v>33</v>
      </c>
      <c r="H43" s="31" t="s">
        <v>1</v>
      </c>
      <c r="I43" s="31" t="s">
        <v>22</v>
      </c>
      <c r="J43" s="31" t="s">
        <v>23</v>
      </c>
    </row>
    <row r="44" spans="1:39" x14ac:dyDescent="0.25">
      <c r="A44" s="42" t="s">
        <v>27</v>
      </c>
      <c r="B44" s="15">
        <v>45382</v>
      </c>
      <c r="C44" s="14">
        <v>42810580.57</v>
      </c>
      <c r="D44" s="14">
        <v>39922077.590000004</v>
      </c>
      <c r="E44" s="27">
        <f t="shared" ref="E44:E67" si="8">IF(C44=0,"N/A",+(C44-D44)/C44)</f>
        <v>6.7471707730685337E-2</v>
      </c>
      <c r="F44" s="14">
        <v>0</v>
      </c>
      <c r="G44" s="26">
        <v>103262.42142500001</v>
      </c>
      <c r="H44" s="14">
        <v>2785240.5585749964</v>
      </c>
      <c r="I44" s="14">
        <v>417786.08378624945</v>
      </c>
      <c r="J44" s="14">
        <v>0</v>
      </c>
      <c r="M44" s="13"/>
    </row>
    <row r="45" spans="1:39" x14ac:dyDescent="0.25">
      <c r="A45" s="42"/>
      <c r="B45" s="10" t="s">
        <v>18</v>
      </c>
      <c r="C45" s="14">
        <v>310697037.02999997</v>
      </c>
      <c r="D45" s="14">
        <v>280785915.37</v>
      </c>
      <c r="E45" s="27">
        <f t="shared" si="8"/>
        <v>9.6271023199721847E-2</v>
      </c>
      <c r="F45" s="14">
        <v>12044168.1</v>
      </c>
      <c r="G45" s="26">
        <v>737116.88232500001</v>
      </c>
      <c r="H45" s="14">
        <v>17118682.517674964</v>
      </c>
      <c r="I45" s="14">
        <v>2567802.3776512495</v>
      </c>
      <c r="J45" s="14">
        <v>0</v>
      </c>
    </row>
    <row r="46" spans="1:39" x14ac:dyDescent="0.25">
      <c r="A46" s="43" t="s">
        <v>44</v>
      </c>
      <c r="B46" s="21">
        <v>45382</v>
      </c>
      <c r="C46" s="22">
        <v>6655947.21</v>
      </c>
      <c r="D46" s="22">
        <v>6186690.1699999999</v>
      </c>
      <c r="E46" s="23">
        <f t="shared" si="8"/>
        <v>7.0501917337171913E-2</v>
      </c>
      <c r="F46" s="22">
        <v>0</v>
      </c>
      <c r="G46" s="22">
        <v>16639.868025</v>
      </c>
      <c r="H46" s="22">
        <v>452617.17197500006</v>
      </c>
      <c r="I46" s="22">
        <v>67892.575796250007</v>
      </c>
      <c r="J46" s="22">
        <v>0</v>
      </c>
    </row>
    <row r="47" spans="1:39" x14ac:dyDescent="0.25">
      <c r="A47" s="43"/>
      <c r="B47" s="24" t="s">
        <v>18</v>
      </c>
      <c r="C47" s="22">
        <v>44247854.159999996</v>
      </c>
      <c r="D47" s="22">
        <v>41288375.150000006</v>
      </c>
      <c r="E47" s="23">
        <f t="shared" si="8"/>
        <v>6.6884125031205596E-2</v>
      </c>
      <c r="F47" s="22">
        <v>1177189.77</v>
      </c>
      <c r="G47" s="22">
        <v>110619.6354</v>
      </c>
      <c r="H47" s="22">
        <v>1671669.6045999904</v>
      </c>
      <c r="I47" s="22">
        <v>250750.4406899999</v>
      </c>
      <c r="J47" s="22">
        <v>0</v>
      </c>
    </row>
    <row r="48" spans="1:39" x14ac:dyDescent="0.25">
      <c r="A48" s="52" t="s">
        <v>28</v>
      </c>
      <c r="B48" s="15">
        <v>45382</v>
      </c>
      <c r="C48" s="14">
        <v>21380250.059999999</v>
      </c>
      <c r="D48" s="14">
        <v>20368346.699999999</v>
      </c>
      <c r="E48" s="27">
        <f t="shared" si="8"/>
        <v>4.7328883299319065E-2</v>
      </c>
      <c r="F48" s="14">
        <v>202380.67</v>
      </c>
      <c r="G48" s="26">
        <v>52586.835149999999</v>
      </c>
      <c r="H48" s="14">
        <v>756935.85484999942</v>
      </c>
      <c r="I48" s="14">
        <v>113540.37822749991</v>
      </c>
      <c r="J48" s="14">
        <v>0</v>
      </c>
    </row>
    <row r="49" spans="1:10" x14ac:dyDescent="0.25">
      <c r="A49" s="53"/>
      <c r="B49" s="10" t="s">
        <v>18</v>
      </c>
      <c r="C49" s="14">
        <v>180318658.47</v>
      </c>
      <c r="D49" s="14">
        <v>170135798.06999999</v>
      </c>
      <c r="E49" s="27">
        <f t="shared" si="8"/>
        <v>5.6471473814198495E-2</v>
      </c>
      <c r="F49" s="14">
        <v>2805338.93</v>
      </c>
      <c r="G49" s="26">
        <v>444923.86067499995</v>
      </c>
      <c r="H49" s="14">
        <v>6932597.6093250066</v>
      </c>
      <c r="I49" s="14">
        <v>1039889.6413987488</v>
      </c>
      <c r="J49" s="14">
        <v>0</v>
      </c>
    </row>
    <row r="50" spans="1:10" x14ac:dyDescent="0.25">
      <c r="A50" s="49" t="s">
        <v>48</v>
      </c>
      <c r="B50" s="21">
        <v>45382</v>
      </c>
      <c r="C50" s="22">
        <v>509615.09</v>
      </c>
      <c r="D50" s="22">
        <v>421254.87</v>
      </c>
      <c r="E50" s="23">
        <f t="shared" ref="E50:E51" si="9">IF(C50=0,"N/A",+(C50-D50)/C50)</f>
        <v>0.17338619231231953</v>
      </c>
      <c r="F50" s="22">
        <v>278919.74</v>
      </c>
      <c r="G50" s="22">
        <v>1274.0377250000001</v>
      </c>
      <c r="H50" s="22">
        <v>2.2750000352971256E-3</v>
      </c>
      <c r="I50" s="22">
        <v>3.4125000529456885E-4</v>
      </c>
      <c r="J50" s="22">
        <v>0</v>
      </c>
    </row>
    <row r="51" spans="1:10" x14ac:dyDescent="0.25">
      <c r="A51" s="50"/>
      <c r="B51" s="24" t="s">
        <v>18</v>
      </c>
      <c r="C51" s="22">
        <v>4892085.99</v>
      </c>
      <c r="D51" s="22">
        <v>4440189.59</v>
      </c>
      <c r="E51" s="23">
        <f t="shared" si="9"/>
        <v>9.2372947025814722E-2</v>
      </c>
      <c r="F51" s="22">
        <v>474468.29</v>
      </c>
      <c r="G51" s="22">
        <v>-157789.765025</v>
      </c>
      <c r="H51" s="22">
        <v>339483.52502500045</v>
      </c>
      <c r="I51" s="22">
        <v>50922.52922625003</v>
      </c>
      <c r="J51" s="22">
        <v>0</v>
      </c>
    </row>
    <row r="52" spans="1:10" x14ac:dyDescent="0.25">
      <c r="A52" s="52" t="s">
        <v>40</v>
      </c>
      <c r="B52" s="15">
        <v>45382</v>
      </c>
      <c r="C52" s="14">
        <v>155144472.72999999</v>
      </c>
      <c r="D52" s="14">
        <v>143689390.63</v>
      </c>
      <c r="E52" s="27">
        <f t="shared" si="8"/>
        <v>7.383493526021663E-2</v>
      </c>
      <c r="F52" s="14">
        <v>3396759</v>
      </c>
      <c r="G52" s="26">
        <v>379369.28432499996</v>
      </c>
      <c r="H52" s="14">
        <v>7678953.8156749941</v>
      </c>
      <c r="I52" s="14">
        <v>1151843.0723512492</v>
      </c>
      <c r="J52" s="14">
        <v>0</v>
      </c>
    </row>
    <row r="53" spans="1:10" x14ac:dyDescent="0.25">
      <c r="A53" s="53"/>
      <c r="B53" s="10" t="s">
        <v>18</v>
      </c>
      <c r="C53" s="14">
        <v>1274927306.8299999</v>
      </c>
      <c r="D53" s="14">
        <v>1147349752.0500002</v>
      </c>
      <c r="E53" s="27">
        <f t="shared" si="8"/>
        <v>0.10006653249682967</v>
      </c>
      <c r="F53" s="14">
        <v>44857834.350000001</v>
      </c>
      <c r="G53" s="26">
        <v>3075173.6812</v>
      </c>
      <c r="H53" s="14">
        <v>79644546.748799741</v>
      </c>
      <c r="I53" s="14">
        <v>11946682.012319999</v>
      </c>
      <c r="J53" s="14">
        <v>0</v>
      </c>
    </row>
    <row r="54" spans="1:10" x14ac:dyDescent="0.25">
      <c r="A54" s="49" t="s">
        <v>49</v>
      </c>
      <c r="B54" s="21">
        <v>45382</v>
      </c>
      <c r="C54" s="22">
        <v>573988.65</v>
      </c>
      <c r="D54" s="22">
        <v>517102.62</v>
      </c>
      <c r="E54" s="23">
        <f t="shared" si="8"/>
        <v>9.9106541566632067E-2</v>
      </c>
      <c r="F54" s="22">
        <v>950</v>
      </c>
      <c r="G54" s="22">
        <v>1434.9716250000001</v>
      </c>
      <c r="H54" s="22">
        <v>54501.05837500003</v>
      </c>
      <c r="I54" s="22">
        <v>8175.1587562500044</v>
      </c>
      <c r="J54" s="22">
        <v>0</v>
      </c>
    </row>
    <row r="55" spans="1:10" x14ac:dyDescent="0.25">
      <c r="A55" s="50"/>
      <c r="B55" s="24" t="s">
        <v>18</v>
      </c>
      <c r="C55" s="22">
        <v>7372846.9400000004</v>
      </c>
      <c r="D55" s="22">
        <v>7002433.7599999998</v>
      </c>
      <c r="E55" s="23">
        <f t="shared" si="8"/>
        <v>5.0240183068278994E-2</v>
      </c>
      <c r="F55" s="22">
        <v>8250</v>
      </c>
      <c r="G55" s="22">
        <v>18432.11735</v>
      </c>
      <c r="H55" s="22">
        <v>343731.06265000062</v>
      </c>
      <c r="I55" s="22">
        <v>51559.659397500065</v>
      </c>
      <c r="J55" s="22">
        <v>0</v>
      </c>
    </row>
    <row r="56" spans="1:10" x14ac:dyDescent="0.25">
      <c r="A56" s="42" t="s">
        <v>42</v>
      </c>
      <c r="B56" s="15">
        <v>45382</v>
      </c>
      <c r="C56" s="14">
        <v>31968355.620000001</v>
      </c>
      <c r="D56" s="14">
        <v>31476098.399999999</v>
      </c>
      <c r="E56" s="27">
        <f t="shared" si="8"/>
        <v>1.53982652674208E-2</v>
      </c>
      <c r="F56" s="14">
        <v>0</v>
      </c>
      <c r="G56" s="26">
        <v>79920.889049999998</v>
      </c>
      <c r="H56" s="14">
        <v>9.5000251894816756E-4</v>
      </c>
      <c r="I56" s="14">
        <v>1.4250037784222514E-4</v>
      </c>
      <c r="J56" s="14">
        <v>0</v>
      </c>
    </row>
    <row r="57" spans="1:10" x14ac:dyDescent="0.25">
      <c r="A57" s="42"/>
      <c r="B57" s="10" t="s">
        <v>18</v>
      </c>
      <c r="C57" s="14">
        <v>195436476.99000001</v>
      </c>
      <c r="D57" s="14">
        <v>181728816.40000001</v>
      </c>
      <c r="E57" s="27">
        <f t="shared" si="8"/>
        <v>7.0138700825544409E-2</v>
      </c>
      <c r="F57" s="14">
        <v>20261112.98</v>
      </c>
      <c r="G57" s="26">
        <v>401822.18247500004</v>
      </c>
      <c r="H57" s="14">
        <v>1462065.7375250033</v>
      </c>
      <c r="I57" s="14">
        <v>219309.86065875058</v>
      </c>
      <c r="J57" s="14">
        <v>0</v>
      </c>
    </row>
    <row r="58" spans="1:10" x14ac:dyDescent="0.25">
      <c r="A58" s="49" t="s">
        <v>41</v>
      </c>
      <c r="B58" s="21">
        <v>45382</v>
      </c>
      <c r="C58" s="22">
        <v>247823151.16</v>
      </c>
      <c r="D58" s="22">
        <v>221294952.55000001</v>
      </c>
      <c r="E58" s="23">
        <f t="shared" si="8"/>
        <v>0.10704487650095613</v>
      </c>
      <c r="F58" s="22">
        <v>6317383.9900000002</v>
      </c>
      <c r="G58" s="22">
        <v>603764.41792499996</v>
      </c>
      <c r="H58" s="22">
        <v>19607050.202074982</v>
      </c>
      <c r="I58" s="22">
        <v>2941057.5303112473</v>
      </c>
      <c r="J58" s="22">
        <v>0</v>
      </c>
    </row>
    <row r="59" spans="1:10" x14ac:dyDescent="0.25">
      <c r="A59" s="50"/>
      <c r="B59" s="24" t="s">
        <v>18</v>
      </c>
      <c r="C59" s="22">
        <v>1760001951.6499999</v>
      </c>
      <c r="D59" s="22">
        <v>1539505197.01</v>
      </c>
      <c r="E59" s="23">
        <f t="shared" si="8"/>
        <v>0.12528210803021236</v>
      </c>
      <c r="F59" s="22">
        <v>59143205.789999999</v>
      </c>
      <c r="G59" s="22">
        <v>4252146.8846499994</v>
      </c>
      <c r="H59" s="22">
        <v>157101401.96534985</v>
      </c>
      <c r="I59" s="22">
        <v>23565210.294802502</v>
      </c>
      <c r="J59" s="22">
        <v>0</v>
      </c>
    </row>
    <row r="60" spans="1:10" x14ac:dyDescent="0.25">
      <c r="A60" s="42" t="s">
        <v>45</v>
      </c>
      <c r="B60" s="15">
        <v>45382</v>
      </c>
      <c r="C60" s="14">
        <v>567300.05000000005</v>
      </c>
      <c r="D60" s="14">
        <v>550858.76</v>
      </c>
      <c r="E60" s="27">
        <f t="shared" ref="E60:E61" si="10">IF(C60=0,"N/A",+(C60-D60)/C60)</f>
        <v>2.8981647366327634E-2</v>
      </c>
      <c r="F60" s="14">
        <v>14178.4</v>
      </c>
      <c r="G60" s="26">
        <v>1418.2501250000003</v>
      </c>
      <c r="H60" s="14">
        <v>844.63987500003736</v>
      </c>
      <c r="I60" s="14">
        <v>126.6959812500056</v>
      </c>
      <c r="J60" s="14">
        <v>0</v>
      </c>
    </row>
    <row r="61" spans="1:10" x14ac:dyDescent="0.25">
      <c r="A61" s="42"/>
      <c r="B61" s="10" t="s">
        <v>18</v>
      </c>
      <c r="C61" s="14">
        <v>9295081.1500000004</v>
      </c>
      <c r="D61" s="14">
        <v>8798279.7400000002</v>
      </c>
      <c r="E61" s="27">
        <f t="shared" si="10"/>
        <v>5.3447775439808845E-2</v>
      </c>
      <c r="F61" s="14">
        <v>438001.51</v>
      </c>
      <c r="G61" s="26">
        <v>33271.022874999995</v>
      </c>
      <c r="H61" s="14">
        <v>64585.737125000138</v>
      </c>
      <c r="I61" s="14">
        <v>9687.8622262500048</v>
      </c>
      <c r="J61" s="14">
        <v>0</v>
      </c>
    </row>
    <row r="62" spans="1:10" x14ac:dyDescent="0.25">
      <c r="A62" s="49" t="s">
        <v>47</v>
      </c>
      <c r="B62" s="21">
        <v>45382</v>
      </c>
      <c r="C62" s="22">
        <v>14111305.060000001</v>
      </c>
      <c r="D62" s="22">
        <v>13194155.66</v>
      </c>
      <c r="E62" s="23">
        <f t="shared" ref="E62:E63" si="11">IF(C62=0,"N/A",+(C62-D62)/C62)</f>
        <v>6.4993946066672331E-2</v>
      </c>
      <c r="F62" s="22">
        <v>574491.05000000005</v>
      </c>
      <c r="G62" s="22">
        <v>33842.035024999997</v>
      </c>
      <c r="H62" s="22">
        <v>308816.31497500034</v>
      </c>
      <c r="I62" s="22">
        <v>46322.447246250049</v>
      </c>
      <c r="J62" s="22">
        <v>0</v>
      </c>
    </row>
    <row r="63" spans="1:10" x14ac:dyDescent="0.25">
      <c r="A63" s="50"/>
      <c r="B63" s="24" t="s">
        <v>18</v>
      </c>
      <c r="C63" s="22">
        <v>108942234.41000001</v>
      </c>
      <c r="D63" s="22">
        <v>101227417.19999999</v>
      </c>
      <c r="E63" s="23">
        <f t="shared" si="11"/>
        <v>7.0815668980733382E-2</v>
      </c>
      <c r="F63" s="22">
        <v>9725849.9399999995</v>
      </c>
      <c r="G63" s="22">
        <v>242582.41117499999</v>
      </c>
      <c r="H63" s="22">
        <v>308816.31882502389</v>
      </c>
      <c r="I63" s="22">
        <v>46322.449308750634</v>
      </c>
      <c r="J63" s="22">
        <v>0</v>
      </c>
    </row>
    <row r="64" spans="1:10" ht="15" customHeight="1" x14ac:dyDescent="0.25">
      <c r="A64" s="42" t="s">
        <v>43</v>
      </c>
      <c r="B64" s="15">
        <v>45382</v>
      </c>
      <c r="C64" s="14">
        <v>0</v>
      </c>
      <c r="D64" s="14">
        <v>0</v>
      </c>
      <c r="E64" s="27" t="str">
        <f t="shared" si="8"/>
        <v>N/A</v>
      </c>
      <c r="F64" s="14">
        <v>0</v>
      </c>
      <c r="G64" s="26">
        <v>0</v>
      </c>
      <c r="H64" s="14">
        <v>0</v>
      </c>
      <c r="I64" s="14">
        <v>0</v>
      </c>
      <c r="J64" s="14">
        <v>0</v>
      </c>
    </row>
    <row r="65" spans="1:10" x14ac:dyDescent="0.25">
      <c r="A65" s="42"/>
      <c r="B65" s="10" t="s">
        <v>18</v>
      </c>
      <c r="C65" s="14">
        <v>25192477.799999997</v>
      </c>
      <c r="D65" s="14">
        <v>22872291.379999999</v>
      </c>
      <c r="E65" s="27">
        <f t="shared" si="8"/>
        <v>9.2098381049282821E-2</v>
      </c>
      <c r="F65" s="14">
        <v>1016128.7400000001</v>
      </c>
      <c r="G65" s="26">
        <v>60440.872649999998</v>
      </c>
      <c r="H65" s="14">
        <v>1262401.4473499977</v>
      </c>
      <c r="I65" s="14">
        <v>189360.21710249994</v>
      </c>
      <c r="J65" s="14">
        <v>0</v>
      </c>
    </row>
    <row r="66" spans="1:10" x14ac:dyDescent="0.25">
      <c r="A66" s="49" t="s">
        <v>46</v>
      </c>
      <c r="B66" s="21">
        <v>45382</v>
      </c>
      <c r="C66" s="22">
        <v>562537.14</v>
      </c>
      <c r="D66" s="22">
        <v>494632.77</v>
      </c>
      <c r="E66" s="23">
        <f t="shared" si="8"/>
        <v>0.12071090986099156</v>
      </c>
      <c r="F66" s="22">
        <v>11228.34</v>
      </c>
      <c r="G66" s="22">
        <v>1372.5920000000001</v>
      </c>
      <c r="H66" s="22">
        <v>26203.868000000002</v>
      </c>
      <c r="I66" s="22">
        <v>3930.5802000000003</v>
      </c>
      <c r="J66" s="22">
        <v>0</v>
      </c>
    </row>
    <row r="67" spans="1:10" x14ac:dyDescent="0.25">
      <c r="A67" s="50"/>
      <c r="B67" s="24" t="s">
        <v>18</v>
      </c>
      <c r="C67" s="22">
        <v>4268878.7700000005</v>
      </c>
      <c r="D67" s="22">
        <v>3987767.4599999995</v>
      </c>
      <c r="E67" s="23">
        <f t="shared" si="8"/>
        <v>6.5851321891720285E-2</v>
      </c>
      <c r="F67" s="22">
        <v>118170.17</v>
      </c>
      <c r="G67" s="22">
        <v>10345.511500000002</v>
      </c>
      <c r="H67" s="22">
        <v>153994.53850000101</v>
      </c>
      <c r="I67" s="22">
        <v>23099.182106250002</v>
      </c>
      <c r="J67" s="22">
        <v>0</v>
      </c>
    </row>
    <row r="68" spans="1:10" ht="5.25" customHeight="1" x14ac:dyDescent="0.25">
      <c r="A68" s="9"/>
      <c r="B68" s="9"/>
      <c r="C68" s="10"/>
      <c r="D68" s="10"/>
      <c r="E68" s="11"/>
      <c r="F68" s="10"/>
      <c r="G68" s="10"/>
      <c r="H68" s="10"/>
      <c r="I68" s="10"/>
      <c r="J68" s="10"/>
    </row>
    <row r="69" spans="1:10" x14ac:dyDescent="0.25">
      <c r="A69" s="44" t="s">
        <v>54</v>
      </c>
      <c r="B69" s="16">
        <f>+B64</f>
        <v>45382</v>
      </c>
      <c r="C69" s="19">
        <f>+C44+C46+C48+C52+C56+C58+C64+C60+C66+C62+C50+C54</f>
        <v>522107503.33999997</v>
      </c>
      <c r="D69" s="19">
        <f>+D44+D46+D48+D52+D56+D58+D64+D60+D66+D62+D50+D54</f>
        <v>478115560.72000003</v>
      </c>
      <c r="E69" s="11">
        <f>IF(C69=0,"N/A",+(C69-D69)/C69)</f>
        <v>8.4258399541429482E-2</v>
      </c>
      <c r="F69" s="19">
        <f t="shared" ref="F69:J70" si="12">+F44+F46+F48+F52+F56+F58+F64+F60+F66+F62+F50+F54</f>
        <v>10796291.190000001</v>
      </c>
      <c r="G69" s="19">
        <f t="shared" si="12"/>
        <v>1274885.6024</v>
      </c>
      <c r="H69" s="19">
        <f t="shared" si="12"/>
        <v>31671163.487599976</v>
      </c>
      <c r="I69" s="19">
        <f t="shared" si="12"/>
        <v>4750674.5231399946</v>
      </c>
      <c r="J69" s="19">
        <f t="shared" si="12"/>
        <v>0</v>
      </c>
    </row>
    <row r="70" spans="1:10" x14ac:dyDescent="0.25">
      <c r="A70" s="44"/>
      <c r="B70" s="17" t="str">
        <f>+B65</f>
        <v>FYTD</v>
      </c>
      <c r="C70" s="19">
        <f>+C45+C47+C49+C53+C57+C59+C65+C61+C67+C63+C51+C55</f>
        <v>3925592890.1899996</v>
      </c>
      <c r="D70" s="19">
        <f>+D45+D47+D49+D53+D57+D59+D65+D61+D67+D63+D51+D55</f>
        <v>3509122233.1800003</v>
      </c>
      <c r="E70" s="11">
        <f>IF(C70=0,"N/A",+(C70-D70)/C70)</f>
        <v>0.10609114818063622</v>
      </c>
      <c r="F70" s="19">
        <f t="shared" si="12"/>
        <v>152069718.56999996</v>
      </c>
      <c r="G70" s="19">
        <f t="shared" si="12"/>
        <v>9229085.2972499989</v>
      </c>
      <c r="H70" s="19">
        <f t="shared" si="12"/>
        <v>266403976.81274962</v>
      </c>
      <c r="I70" s="19">
        <f t="shared" si="12"/>
        <v>39960596.526888743</v>
      </c>
      <c r="J70" s="19">
        <f t="shared" si="12"/>
        <v>0</v>
      </c>
    </row>
    <row r="71" spans="1:10" x14ac:dyDescent="0.25">
      <c r="A71" s="4" t="s">
        <v>13</v>
      </c>
      <c r="I71" s="12"/>
    </row>
    <row r="72" spans="1:10" x14ac:dyDescent="0.25">
      <c r="A72" s="4"/>
      <c r="I72" s="12"/>
    </row>
    <row r="73" spans="1:10" x14ac:dyDescent="0.25">
      <c r="A73" s="4"/>
      <c r="I73" s="12"/>
    </row>
    <row r="74" spans="1:10" x14ac:dyDescent="0.25">
      <c r="A74" s="4"/>
      <c r="I74" s="12"/>
    </row>
    <row r="76" spans="1:10" ht="23.25" x14ac:dyDescent="0.35">
      <c r="A76" s="46" t="s">
        <v>30</v>
      </c>
      <c r="B76" s="46"/>
      <c r="C76" s="46"/>
      <c r="D76" s="46"/>
      <c r="E76" s="46"/>
      <c r="F76" s="46"/>
      <c r="G76" s="46"/>
      <c r="H76" s="46"/>
      <c r="I76" s="46"/>
      <c r="J76" s="46"/>
    </row>
    <row r="77" spans="1:10" ht="23.25" x14ac:dyDescent="0.35">
      <c r="A77" s="46">
        <f>+A2</f>
        <v>45382</v>
      </c>
      <c r="B77" s="46"/>
      <c r="C77" s="46"/>
      <c r="D77" s="46"/>
      <c r="E77" s="46"/>
      <c r="F77" s="46"/>
      <c r="G77" s="46"/>
      <c r="H77" s="46"/>
      <c r="I77" s="46"/>
      <c r="J77" s="46"/>
    </row>
    <row r="78" spans="1:10" x14ac:dyDescent="0.25">
      <c r="A78" s="47" t="s">
        <v>2</v>
      </c>
      <c r="B78" s="17" t="s">
        <v>3</v>
      </c>
      <c r="C78" s="18"/>
      <c r="D78" s="18"/>
      <c r="E78" s="18"/>
      <c r="F78" s="18" t="s">
        <v>21</v>
      </c>
      <c r="G78" s="18" t="s">
        <v>20</v>
      </c>
      <c r="H78" s="18"/>
      <c r="I78" s="18" t="s">
        <v>19</v>
      </c>
      <c r="J78" s="18" t="s">
        <v>10</v>
      </c>
    </row>
    <row r="79" spans="1:10" x14ac:dyDescent="0.25">
      <c r="A79" s="48"/>
      <c r="B79" s="17" t="s">
        <v>18</v>
      </c>
      <c r="C79" s="33" t="s">
        <v>6</v>
      </c>
      <c r="D79" s="33" t="s">
        <v>0</v>
      </c>
      <c r="E79" s="33" t="s">
        <v>7</v>
      </c>
      <c r="F79" s="33" t="s">
        <v>24</v>
      </c>
      <c r="G79" s="33" t="s">
        <v>33</v>
      </c>
      <c r="H79" s="33" t="s">
        <v>1</v>
      </c>
      <c r="I79" s="33" t="s">
        <v>22</v>
      </c>
      <c r="J79" s="33" t="s">
        <v>23</v>
      </c>
    </row>
    <row r="80" spans="1:10" x14ac:dyDescent="0.25">
      <c r="A80" s="44" t="s">
        <v>31</v>
      </c>
      <c r="B80" s="16">
        <f>+B69</f>
        <v>45382</v>
      </c>
      <c r="C80" s="19">
        <f>+C69+C33</f>
        <v>536730427.14999998</v>
      </c>
      <c r="D80" s="19">
        <f>+D69+D33</f>
        <v>491626331.21000004</v>
      </c>
      <c r="E80" s="11">
        <f t="shared" ref="E80:E81" si="13">+(C80-D80)/C80</f>
        <v>8.403491521712203E-2</v>
      </c>
      <c r="F80" s="19">
        <f t="shared" ref="F80:J81" si="14">+F69+F33</f>
        <v>10802191.190000001</v>
      </c>
      <c r="G80" s="19">
        <f t="shared" si="14"/>
        <v>1311320.1319249999</v>
      </c>
      <c r="H80" s="19">
        <f t="shared" si="14"/>
        <v>32359902.901974976</v>
      </c>
      <c r="I80" s="19">
        <f t="shared" si="14"/>
        <v>4853985.4352962449</v>
      </c>
      <c r="J80" s="19">
        <f t="shared" si="14"/>
        <v>125235.24</v>
      </c>
    </row>
    <row r="81" spans="1:10" x14ac:dyDescent="0.25">
      <c r="A81" s="44"/>
      <c r="B81" s="16" t="str">
        <f>+B70</f>
        <v>FYTD</v>
      </c>
      <c r="C81" s="19">
        <f>+C70+C34</f>
        <v>4071581209.7399998</v>
      </c>
      <c r="D81" s="19">
        <f>+D70+D34</f>
        <v>3641778092.1500001</v>
      </c>
      <c r="E81" s="11">
        <f t="shared" si="13"/>
        <v>0.10556172048388192</v>
      </c>
      <c r="F81" s="19">
        <f t="shared" si="14"/>
        <v>152173949.56999996</v>
      </c>
      <c r="G81" s="19">
        <f t="shared" si="14"/>
        <v>9590453.4686249997</v>
      </c>
      <c r="H81" s="19">
        <f t="shared" si="14"/>
        <v>279368342.77137464</v>
      </c>
      <c r="I81" s="19">
        <f t="shared" si="14"/>
        <v>41905251.425711244</v>
      </c>
      <c r="J81" s="19">
        <f t="shared" si="14"/>
        <v>763227.79</v>
      </c>
    </row>
    <row r="82" spans="1:10" x14ac:dyDescent="0.25">
      <c r="A82" s="51" t="s">
        <v>13</v>
      </c>
      <c r="B82" s="51"/>
      <c r="C82" s="51"/>
      <c r="D82" s="51"/>
      <c r="E82" s="51"/>
      <c r="F82" s="51"/>
      <c r="G82" s="51"/>
      <c r="H82" s="51"/>
      <c r="I82" s="51"/>
      <c r="J82" s="51"/>
    </row>
    <row r="83" spans="1:10" x14ac:dyDescent="0.25">
      <c r="A83" s="20"/>
      <c r="B83" s="20"/>
      <c r="C83" s="20"/>
      <c r="D83" s="20"/>
      <c r="E83" s="20"/>
      <c r="F83" s="20"/>
      <c r="G83" s="20"/>
      <c r="H83" s="20"/>
      <c r="I83" s="20"/>
      <c r="J83" s="20"/>
    </row>
    <row r="84" spans="1:10" x14ac:dyDescent="0.25">
      <c r="A84" s="54" t="s">
        <v>9</v>
      </c>
      <c r="B84" s="54"/>
      <c r="C84" s="54"/>
      <c r="D84" s="54"/>
      <c r="E84" s="54"/>
      <c r="F84" s="54"/>
      <c r="G84" s="54"/>
      <c r="H84" s="54"/>
      <c r="I84" s="54"/>
      <c r="J84" s="54"/>
    </row>
    <row r="85" spans="1:10" ht="29.25" customHeight="1" x14ac:dyDescent="0.25">
      <c r="A85" s="54" t="s">
        <v>12</v>
      </c>
      <c r="B85" s="54"/>
      <c r="C85" s="54"/>
      <c r="D85" s="54"/>
      <c r="E85" s="54"/>
      <c r="F85" s="54"/>
      <c r="G85" s="54"/>
      <c r="H85" s="54"/>
      <c r="I85" s="54"/>
      <c r="J85" s="54"/>
    </row>
    <row r="86" spans="1:10" x14ac:dyDescent="0.25">
      <c r="A86" s="55" t="s">
        <v>34</v>
      </c>
      <c r="B86" s="56"/>
      <c r="C86" s="56"/>
      <c r="D86" s="56"/>
      <c r="E86" s="56"/>
      <c r="F86" s="56"/>
      <c r="G86" s="56"/>
      <c r="H86" s="56"/>
      <c r="I86" s="56"/>
      <c r="J86" s="56"/>
    </row>
    <row r="87" spans="1:10" ht="29.25" customHeight="1" x14ac:dyDescent="0.25">
      <c r="A87" s="54" t="s">
        <v>35</v>
      </c>
      <c r="B87" s="54"/>
      <c r="C87" s="54"/>
      <c r="D87" s="54"/>
      <c r="E87" s="54"/>
      <c r="F87" s="54"/>
      <c r="G87" s="54"/>
      <c r="H87" s="54"/>
      <c r="I87" s="54"/>
      <c r="J87" s="54"/>
    </row>
    <row r="88" spans="1:10" x14ac:dyDescent="0.25">
      <c r="A88" s="54" t="s">
        <v>8</v>
      </c>
      <c r="B88" s="54"/>
      <c r="C88" s="54"/>
      <c r="D88" s="54"/>
      <c r="E88" s="54"/>
      <c r="F88" s="54"/>
      <c r="G88" s="54"/>
      <c r="H88" s="54"/>
      <c r="I88" s="54"/>
      <c r="J88" s="54"/>
    </row>
    <row r="89" spans="1:10" x14ac:dyDescent="0.25">
      <c r="A89" s="54" t="s">
        <v>11</v>
      </c>
      <c r="B89" s="54"/>
      <c r="C89" s="54"/>
      <c r="D89" s="54"/>
      <c r="E89" s="54"/>
      <c r="F89" s="54"/>
      <c r="G89" s="54"/>
      <c r="H89" s="54"/>
      <c r="I89" s="54"/>
      <c r="J89" s="32"/>
    </row>
    <row r="90" spans="1:10" x14ac:dyDescent="0.25">
      <c r="A90" s="51" t="s">
        <v>32</v>
      </c>
      <c r="B90" s="51"/>
      <c r="C90" s="51"/>
      <c r="D90" s="51"/>
      <c r="E90" s="51"/>
      <c r="F90" s="51"/>
      <c r="G90" s="51"/>
      <c r="H90" s="51"/>
      <c r="I90" s="51"/>
      <c r="J90" s="51"/>
    </row>
    <row r="91" spans="1:10" x14ac:dyDescent="0.25">
      <c r="A91" s="20"/>
      <c r="B91" s="20"/>
      <c r="C91" s="20"/>
      <c r="D91" s="20"/>
      <c r="E91" s="20"/>
      <c r="F91" s="20"/>
      <c r="G91" s="20"/>
      <c r="H91" s="20"/>
      <c r="I91" s="20"/>
      <c r="J91" s="20"/>
    </row>
    <row r="92" spans="1:10" x14ac:dyDescent="0.25">
      <c r="A92" s="54"/>
      <c r="B92" s="54"/>
      <c r="C92" s="54"/>
      <c r="D92" s="54"/>
      <c r="E92" s="54"/>
      <c r="F92" s="54"/>
      <c r="G92" s="54"/>
      <c r="H92" s="54"/>
      <c r="I92" s="54"/>
      <c r="J92" s="54"/>
    </row>
    <row r="93" spans="1:10" x14ac:dyDescent="0.25">
      <c r="A93" s="51"/>
      <c r="B93" s="51"/>
      <c r="C93" s="51"/>
      <c r="D93" s="51"/>
      <c r="E93" s="51"/>
      <c r="F93" s="51"/>
      <c r="G93" s="51"/>
      <c r="H93" s="51"/>
      <c r="I93" s="51"/>
      <c r="J93" s="51"/>
    </row>
  </sheetData>
  <mergeCells count="49">
    <mergeCell ref="A78:A79"/>
    <mergeCell ref="A77:J77"/>
    <mergeCell ref="A89:I89"/>
    <mergeCell ref="A90:J90"/>
    <mergeCell ref="A84:J84"/>
    <mergeCell ref="A85:J85"/>
    <mergeCell ref="A86:J86"/>
    <mergeCell ref="A87:J87"/>
    <mergeCell ref="A88:J88"/>
    <mergeCell ref="A93:J93"/>
    <mergeCell ref="A48:A49"/>
    <mergeCell ref="A39:J39"/>
    <mergeCell ref="A44:A45"/>
    <mergeCell ref="A46:A47"/>
    <mergeCell ref="A80:A81"/>
    <mergeCell ref="A82:J82"/>
    <mergeCell ref="A92:J92"/>
    <mergeCell ref="A52:A53"/>
    <mergeCell ref="A56:A57"/>
    <mergeCell ref="A58:A59"/>
    <mergeCell ref="A64:A65"/>
    <mergeCell ref="A69:A70"/>
    <mergeCell ref="A76:J76"/>
    <mergeCell ref="A60:A61"/>
    <mergeCell ref="A66:A67"/>
    <mergeCell ref="A62:A63"/>
    <mergeCell ref="A40:J40"/>
    <mergeCell ref="A41:J41"/>
    <mergeCell ref="A42:A43"/>
    <mergeCell ref="A50:A51"/>
    <mergeCell ref="A54:A55"/>
    <mergeCell ref="A1:J1"/>
    <mergeCell ref="A2:J2"/>
    <mergeCell ref="A3:J3"/>
    <mergeCell ref="A4:A5"/>
    <mergeCell ref="A6:A7"/>
    <mergeCell ref="A8:A9"/>
    <mergeCell ref="A10:A11"/>
    <mergeCell ref="A28:A29"/>
    <mergeCell ref="A33:A34"/>
    <mergeCell ref="A30:A31"/>
    <mergeCell ref="A26:A27"/>
    <mergeCell ref="A12:A13"/>
    <mergeCell ref="A14:A15"/>
    <mergeCell ref="A16:A17"/>
    <mergeCell ref="A18:A19"/>
    <mergeCell ref="A20:A21"/>
    <mergeCell ref="A24:A25"/>
    <mergeCell ref="A22:A23"/>
  </mergeCells>
  <pageMargins left="0.4" right="0.35" top="0.44" bottom="0.38" header="0.3" footer="0.3"/>
  <pageSetup scale="84" fitToHeight="0" orientation="landscape" r:id="rId1"/>
  <headerFooter>
    <oddFooter>&amp;RPage &amp;P of &amp;N</oddFooter>
  </headerFooter>
  <rowBreaks count="2" manualBreakCount="2">
    <brk id="38" max="9" man="1"/>
    <brk id="74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6341F7-EF3E-47F7-B604-82B3180F6212}">
  <dimension ref="A2:J36"/>
  <sheetViews>
    <sheetView workbookViewId="0">
      <selection activeCell="H19" sqref="H19"/>
    </sheetView>
  </sheetViews>
  <sheetFormatPr defaultRowHeight="15" x14ac:dyDescent="0.25"/>
  <cols>
    <col min="1" max="1" width="20.7109375" bestFit="1" customWidth="1"/>
    <col min="2" max="2" width="4.28515625" customWidth="1"/>
    <col min="3" max="3" width="13.42578125" customWidth="1"/>
    <col min="5" max="6" width="13.42578125" customWidth="1"/>
    <col min="8" max="8" width="6.7109375" customWidth="1"/>
    <col min="9" max="10" width="15.42578125" bestFit="1" customWidth="1"/>
  </cols>
  <sheetData>
    <row r="2" spans="1:10" ht="23.25" x14ac:dyDescent="0.25">
      <c r="A2" s="45" t="s">
        <v>55</v>
      </c>
      <c r="B2" s="45"/>
      <c r="C2" s="45"/>
      <c r="D2" s="45"/>
      <c r="E2" s="45"/>
      <c r="F2" s="45"/>
      <c r="G2" s="45"/>
      <c r="H2" s="45"/>
      <c r="I2" s="7"/>
    </row>
    <row r="3" spans="1:10" ht="23.25" x14ac:dyDescent="0.35">
      <c r="A3" s="46">
        <v>45382</v>
      </c>
      <c r="B3" s="46"/>
      <c r="C3" s="46"/>
      <c r="D3" s="46"/>
      <c r="E3" s="46"/>
      <c r="F3" s="46"/>
      <c r="G3" s="46"/>
      <c r="H3" s="46"/>
      <c r="I3" s="8"/>
      <c r="J3" s="8"/>
    </row>
    <row r="4" spans="1:10" ht="23.25" x14ac:dyDescent="0.35">
      <c r="A4" s="8"/>
      <c r="B4" s="8"/>
      <c r="C4" s="8"/>
      <c r="D4" s="8"/>
      <c r="E4" s="8"/>
      <c r="F4" s="8"/>
      <c r="G4" s="8"/>
      <c r="H4" s="8"/>
      <c r="I4" s="8"/>
    </row>
    <row r="5" spans="1:10" ht="30" x14ac:dyDescent="0.25">
      <c r="C5" s="34" t="s">
        <v>56</v>
      </c>
      <c r="D5" s="34" t="s">
        <v>57</v>
      </c>
      <c r="E5" s="34" t="s">
        <v>58</v>
      </c>
      <c r="F5" s="35" t="s">
        <v>59</v>
      </c>
      <c r="G5" s="35" t="s">
        <v>7</v>
      </c>
    </row>
    <row r="6" spans="1:10" x14ac:dyDescent="0.25">
      <c r="A6" s="1" t="s">
        <v>60</v>
      </c>
      <c r="C6" s="36">
        <v>4188754.6100000003</v>
      </c>
      <c r="D6" s="2">
        <f>+IF(C6=0,"N/A",C6/C$18)</f>
        <v>7.8042056185836277E-3</v>
      </c>
      <c r="E6" s="36">
        <v>4287054.74</v>
      </c>
      <c r="F6" s="36">
        <f>+C6-E6</f>
        <v>-98300.129999999888</v>
      </c>
      <c r="G6" s="2">
        <f>+IF(C6=0,"N/A",F6/C6)</f>
        <v>-2.3467626813307139E-2</v>
      </c>
    </row>
    <row r="7" spans="1:10" x14ac:dyDescent="0.25">
      <c r="A7" s="1" t="s">
        <v>61</v>
      </c>
      <c r="C7" s="36">
        <v>12737563.17</v>
      </c>
      <c r="D7" s="2">
        <f t="shared" ref="D7:D17" si="0">+IF(C7=0,"N/A",C7/C$18)</f>
        <v>2.3731770254829483E-2</v>
      </c>
      <c r="E7" s="36">
        <v>12237511.58</v>
      </c>
      <c r="F7" s="36">
        <f t="shared" ref="F7:F18" si="1">+C7-E7</f>
        <v>500051.58999999985</v>
      </c>
      <c r="G7" s="2">
        <f t="shared" ref="G7:G18" si="2">+IF(C7=0,"N/A",F7/C7)</f>
        <v>3.9258026305827524E-2</v>
      </c>
    </row>
    <row r="8" spans="1:10" x14ac:dyDescent="0.25">
      <c r="A8" s="1" t="s">
        <v>62</v>
      </c>
      <c r="C8" s="36">
        <v>379108.93000000005</v>
      </c>
      <c r="D8" s="2">
        <f t="shared" si="0"/>
        <v>7.0633023822830896E-4</v>
      </c>
      <c r="E8" s="36">
        <v>266549.74</v>
      </c>
      <c r="F8" s="36">
        <f t="shared" si="1"/>
        <v>112559.19000000006</v>
      </c>
      <c r="G8" s="2">
        <f t="shared" si="2"/>
        <v>0.29690461261358325</v>
      </c>
    </row>
    <row r="9" spans="1:10" x14ac:dyDescent="0.25">
      <c r="A9" s="1" t="s">
        <v>63</v>
      </c>
      <c r="C9" s="36">
        <v>83696046.950000003</v>
      </c>
      <c r="D9" s="2">
        <f t="shared" si="0"/>
        <v>0.15593684058289323</v>
      </c>
      <c r="E9" s="36">
        <v>81037019.189999998</v>
      </c>
      <c r="F9" s="36">
        <f t="shared" si="1"/>
        <v>2659027.7600000054</v>
      </c>
      <c r="G9" s="2">
        <f t="shared" si="2"/>
        <v>3.1770051954646175E-2</v>
      </c>
    </row>
    <row r="10" spans="1:10" x14ac:dyDescent="0.25">
      <c r="A10" s="1" t="s">
        <v>64</v>
      </c>
      <c r="C10" s="36">
        <v>7186.01</v>
      </c>
      <c r="D10" s="2">
        <f t="shared" si="0"/>
        <v>1.3388490097584907E-5</v>
      </c>
      <c r="E10" s="36">
        <v>131497.54999999999</v>
      </c>
      <c r="F10" s="36">
        <f t="shared" si="1"/>
        <v>-124311.54</v>
      </c>
      <c r="G10" s="2">
        <f t="shared" si="2"/>
        <v>-17.299104788331771</v>
      </c>
    </row>
    <row r="11" spans="1:10" x14ac:dyDescent="0.25">
      <c r="A11" s="1" t="s">
        <v>65</v>
      </c>
      <c r="C11" s="36">
        <v>13824580.449999999</v>
      </c>
      <c r="D11" s="2">
        <f t="shared" si="0"/>
        <v>2.5757027677124147E-2</v>
      </c>
      <c r="E11" s="36">
        <v>12904117.979999997</v>
      </c>
      <c r="F11" s="36">
        <f t="shared" si="1"/>
        <v>920462.47000000253</v>
      </c>
      <c r="G11" s="2">
        <f t="shared" si="2"/>
        <v>6.6581584398100316E-2</v>
      </c>
    </row>
    <row r="12" spans="1:10" x14ac:dyDescent="0.25">
      <c r="A12" s="1" t="s">
        <v>66</v>
      </c>
      <c r="C12" s="36">
        <v>160000519.51000005</v>
      </c>
      <c r="D12" s="2">
        <f t="shared" si="0"/>
        <v>0.29810219733455373</v>
      </c>
      <c r="E12" s="36">
        <v>154398508.75999999</v>
      </c>
      <c r="F12" s="36">
        <f t="shared" si="1"/>
        <v>5602010.7500000596</v>
      </c>
      <c r="G12" s="2">
        <f t="shared" si="2"/>
        <v>3.5012453504252111E-2</v>
      </c>
    </row>
    <row r="13" spans="1:10" x14ac:dyDescent="0.25">
      <c r="A13" s="1" t="s">
        <v>67</v>
      </c>
      <c r="C13" s="36">
        <v>278655.07</v>
      </c>
      <c r="D13" s="2">
        <f t="shared" si="0"/>
        <v>5.1917136844185148E-4</v>
      </c>
      <c r="E13" s="36">
        <v>276776.50000000006</v>
      </c>
      <c r="F13" s="36">
        <f t="shared" si="1"/>
        <v>1878.5699999999488</v>
      </c>
      <c r="G13" s="2">
        <f t="shared" si="2"/>
        <v>6.741560453215327E-3</v>
      </c>
    </row>
    <row r="14" spans="1:10" x14ac:dyDescent="0.25">
      <c r="A14" s="1" t="s">
        <v>68</v>
      </c>
      <c r="C14" s="36">
        <v>18598647.66</v>
      </c>
      <c r="D14" s="2">
        <f t="shared" si="0"/>
        <v>3.4651748331046117E-2</v>
      </c>
      <c r="E14" s="36">
        <v>17909224.959999997</v>
      </c>
      <c r="F14" s="36">
        <f t="shared" si="1"/>
        <v>689422.70000000298</v>
      </c>
      <c r="G14" s="2">
        <f t="shared" si="2"/>
        <v>3.7068431673273762E-2</v>
      </c>
    </row>
    <row r="15" spans="1:10" x14ac:dyDescent="0.25">
      <c r="A15" s="1" t="s">
        <v>69</v>
      </c>
      <c r="C15" s="36">
        <v>29000183.879999995</v>
      </c>
      <c r="D15" s="2">
        <f t="shared" si="0"/>
        <v>5.4031190424939764E-2</v>
      </c>
      <c r="E15" s="36">
        <v>26850753.089999996</v>
      </c>
      <c r="F15" s="36">
        <f t="shared" si="1"/>
        <v>2149430.7899999991</v>
      </c>
      <c r="G15" s="2">
        <f t="shared" si="2"/>
        <v>7.4117833145270373E-2</v>
      </c>
    </row>
    <row r="16" spans="1:10" x14ac:dyDescent="0.25">
      <c r="A16" s="1" t="s">
        <v>70</v>
      </c>
      <c r="C16" s="36">
        <v>181107824.65000001</v>
      </c>
      <c r="D16" s="2">
        <f t="shared" si="0"/>
        <v>0.33742790740921164</v>
      </c>
      <c r="E16" s="36">
        <v>150576948.87</v>
      </c>
      <c r="F16" s="36">
        <f t="shared" si="1"/>
        <v>30530875.780000001</v>
      </c>
      <c r="G16" s="2">
        <f t="shared" si="2"/>
        <v>0.16857844678440845</v>
      </c>
    </row>
    <row r="17" spans="1:8" x14ac:dyDescent="0.25">
      <c r="A17" s="1" t="s">
        <v>20</v>
      </c>
      <c r="C17" s="36">
        <v>32911355.589999616</v>
      </c>
      <c r="D17" s="2">
        <f t="shared" si="0"/>
        <v>6.1318222270050488E-2</v>
      </c>
      <c r="E17" s="36">
        <v>30750368.249996945</v>
      </c>
      <c r="F17" s="36">
        <f t="shared" si="1"/>
        <v>2160987.3400026709</v>
      </c>
      <c r="G17" s="2">
        <f t="shared" si="2"/>
        <v>6.5660842625981181E-2</v>
      </c>
    </row>
    <row r="18" spans="1:8" ht="15.75" thickBot="1" x14ac:dyDescent="0.3">
      <c r="A18" s="37" t="s">
        <v>71</v>
      </c>
      <c r="C18" s="38">
        <f>SUM(C6:C17)</f>
        <v>536730426.47999972</v>
      </c>
      <c r="D18" s="39">
        <f>SUM(D6:D17)</f>
        <v>0.99999999999999989</v>
      </c>
      <c r="E18" s="38">
        <f>SUM(E6:E17)</f>
        <v>491626331.20999694</v>
      </c>
      <c r="F18" s="38">
        <f t="shared" si="1"/>
        <v>45104095.270002782</v>
      </c>
      <c r="G18" s="39">
        <f t="shared" si="2"/>
        <v>8.4034914073729164E-2</v>
      </c>
    </row>
    <row r="19" spans="1:8" ht="15.75" thickTop="1" x14ac:dyDescent="0.25">
      <c r="A19" s="40"/>
      <c r="B19" s="40"/>
      <c r="C19" s="40"/>
      <c r="D19" s="41"/>
    </row>
    <row r="21" spans="1:8" ht="23.25" x14ac:dyDescent="0.35">
      <c r="A21" s="46" t="s">
        <v>72</v>
      </c>
      <c r="B21" s="46"/>
      <c r="C21" s="46"/>
      <c r="D21" s="46"/>
      <c r="E21" s="46"/>
      <c r="F21" s="46"/>
      <c r="G21" s="46"/>
      <c r="H21" s="46"/>
    </row>
    <row r="22" spans="1:8" ht="30" x14ac:dyDescent="0.25">
      <c r="C22" s="34" t="s">
        <v>56</v>
      </c>
      <c r="D22" s="34" t="s">
        <v>57</v>
      </c>
      <c r="E22" s="34" t="s">
        <v>58</v>
      </c>
      <c r="F22" s="35" t="s">
        <v>59</v>
      </c>
      <c r="G22" s="35" t="s">
        <v>7</v>
      </c>
    </row>
    <row r="23" spans="1:8" x14ac:dyDescent="0.25">
      <c r="A23" s="1" t="s">
        <v>60</v>
      </c>
      <c r="C23" s="36">
        <v>21311229.860000003</v>
      </c>
      <c r="D23" s="2">
        <f>+IF(C23=0,"N/A",C23/C$35)</f>
        <v>5.2341409310845731E-3</v>
      </c>
      <c r="E23" s="36">
        <v>19758657.050000001</v>
      </c>
      <c r="F23" s="36">
        <f>+C23-E23</f>
        <v>1552572.8100000024</v>
      </c>
      <c r="G23" s="2">
        <f>+IF(C23=0,"N/A",F23/C23)</f>
        <v>7.2852332793523822E-2</v>
      </c>
    </row>
    <row r="24" spans="1:8" x14ac:dyDescent="0.25">
      <c r="A24" s="1" t="s">
        <v>61</v>
      </c>
      <c r="C24" s="36">
        <v>58678454.250000007</v>
      </c>
      <c r="D24" s="2">
        <f t="shared" ref="D24:D34" si="3">+IF(C24=0,"N/A",C24/C$35)</f>
        <v>1.4411711627172067E-2</v>
      </c>
      <c r="E24" s="36">
        <v>55262976.699999988</v>
      </c>
      <c r="F24" s="36">
        <f t="shared" ref="F24:F35" si="4">+C24-E24</f>
        <v>3415477.5500000194</v>
      </c>
      <c r="G24" s="2">
        <f t="shared" ref="G24:G35" si="5">+IF(C24=0,"N/A",F24/C24)</f>
        <v>5.8206672170475912E-2</v>
      </c>
    </row>
    <row r="25" spans="1:8" x14ac:dyDescent="0.25">
      <c r="A25" s="1" t="s">
        <v>62</v>
      </c>
      <c r="C25" s="36">
        <v>2225790.12</v>
      </c>
      <c r="D25" s="2">
        <f t="shared" si="3"/>
        <v>5.4666479821336995E-4</v>
      </c>
      <c r="E25" s="36">
        <v>1710107.8699999996</v>
      </c>
      <c r="F25" s="36">
        <f t="shared" si="4"/>
        <v>515682.25000000047</v>
      </c>
      <c r="G25" s="2">
        <f t="shared" si="5"/>
        <v>0.2316850296738672</v>
      </c>
    </row>
    <row r="26" spans="1:8" x14ac:dyDescent="0.25">
      <c r="A26" s="1" t="s">
        <v>63</v>
      </c>
      <c r="C26" s="36">
        <v>261694306.61000004</v>
      </c>
      <c r="D26" s="2">
        <f t="shared" si="3"/>
        <v>6.4273385002060937E-2</v>
      </c>
      <c r="E26" s="36">
        <v>249272818.30000001</v>
      </c>
      <c r="F26" s="36">
        <f t="shared" si="4"/>
        <v>12421488.310000032</v>
      </c>
      <c r="G26" s="2">
        <f t="shared" si="5"/>
        <v>4.746564214907293E-2</v>
      </c>
    </row>
    <row r="27" spans="1:8" x14ac:dyDescent="0.25">
      <c r="A27" s="1" t="s">
        <v>64</v>
      </c>
      <c r="C27" s="36">
        <v>188747277.04000002</v>
      </c>
      <c r="D27" s="2">
        <f t="shared" si="3"/>
        <v>4.6357242396419043E-2</v>
      </c>
      <c r="E27" s="36">
        <v>178621561.91999999</v>
      </c>
      <c r="F27" s="36">
        <f t="shared" si="4"/>
        <v>10125715.120000035</v>
      </c>
      <c r="G27" s="2">
        <f t="shared" si="5"/>
        <v>5.3646946746967669E-2</v>
      </c>
    </row>
    <row r="28" spans="1:8" x14ac:dyDescent="0.25">
      <c r="A28" s="1" t="s">
        <v>65</v>
      </c>
      <c r="C28" s="36">
        <v>255925462.40000001</v>
      </c>
      <c r="D28" s="2">
        <f t="shared" si="3"/>
        <v>6.2856529015664506E-2</v>
      </c>
      <c r="E28" s="36">
        <v>244462691.07000002</v>
      </c>
      <c r="F28" s="36">
        <f t="shared" si="4"/>
        <v>11462771.329999983</v>
      </c>
      <c r="G28" s="2">
        <f t="shared" si="5"/>
        <v>4.4789491528139498E-2</v>
      </c>
    </row>
    <row r="29" spans="1:8" x14ac:dyDescent="0.25">
      <c r="A29" s="1" t="s">
        <v>66</v>
      </c>
      <c r="C29" s="36">
        <v>591332346.94999993</v>
      </c>
      <c r="D29" s="2">
        <f t="shared" si="3"/>
        <v>0.1452340789986345</v>
      </c>
      <c r="E29" s="36">
        <v>564156578.69999993</v>
      </c>
      <c r="F29" s="36">
        <f t="shared" si="4"/>
        <v>27175768.25</v>
      </c>
      <c r="G29" s="2">
        <f t="shared" si="5"/>
        <v>4.59568437109324E-2</v>
      </c>
    </row>
    <row r="30" spans="1:8" x14ac:dyDescent="0.25">
      <c r="A30" s="1" t="s">
        <v>67</v>
      </c>
      <c r="C30" s="36">
        <v>426519959.65999997</v>
      </c>
      <c r="D30" s="2">
        <f t="shared" si="3"/>
        <v>0.10475536106769516</v>
      </c>
      <c r="E30" s="36">
        <v>402434560.52000004</v>
      </c>
      <c r="F30" s="36">
        <f t="shared" si="4"/>
        <v>24085399.139999926</v>
      </c>
      <c r="G30" s="2">
        <f t="shared" si="5"/>
        <v>5.6469570988423569E-2</v>
      </c>
    </row>
    <row r="31" spans="1:8" x14ac:dyDescent="0.25">
      <c r="A31" s="1" t="s">
        <v>68</v>
      </c>
      <c r="C31" s="36">
        <v>136676040.38</v>
      </c>
      <c r="D31" s="2">
        <f t="shared" si="3"/>
        <v>3.3568295304920795E-2</v>
      </c>
      <c r="E31" s="36">
        <v>127928220.35000001</v>
      </c>
      <c r="F31" s="36">
        <f t="shared" si="4"/>
        <v>8747820.0299999863</v>
      </c>
      <c r="G31" s="2">
        <f t="shared" si="5"/>
        <v>6.4004049324800805E-2</v>
      </c>
    </row>
    <row r="32" spans="1:8" x14ac:dyDescent="0.25">
      <c r="A32" s="1" t="s">
        <v>69</v>
      </c>
      <c r="C32" s="36">
        <v>260348958.26999995</v>
      </c>
      <c r="D32" s="2">
        <f t="shared" si="3"/>
        <v>6.3942960955245223E-2</v>
      </c>
      <c r="E32" s="36">
        <v>240411333.50999999</v>
      </c>
      <c r="F32" s="36">
        <f t="shared" si="4"/>
        <v>19937624.759999961</v>
      </c>
      <c r="G32" s="2">
        <f t="shared" si="5"/>
        <v>7.6580389998423801E-2</v>
      </c>
    </row>
    <row r="33" spans="1:7" x14ac:dyDescent="0.25">
      <c r="A33" s="1" t="s">
        <v>70</v>
      </c>
      <c r="C33" s="36">
        <v>1620223007.1800003</v>
      </c>
      <c r="D33" s="2">
        <f t="shared" si="3"/>
        <v>0.39793459200039677</v>
      </c>
      <c r="E33" s="36">
        <v>1319374351</v>
      </c>
      <c r="F33" s="36">
        <f t="shared" si="4"/>
        <v>300848656.18000031</v>
      </c>
      <c r="G33" s="2">
        <f t="shared" si="5"/>
        <v>0.18568348606753071</v>
      </c>
    </row>
    <row r="34" spans="1:7" x14ac:dyDescent="0.25">
      <c r="A34" s="1" t="s">
        <v>20</v>
      </c>
      <c r="C34" s="36">
        <v>247898376.22999898</v>
      </c>
      <c r="D34" s="2">
        <f t="shared" si="3"/>
        <v>6.0885037902493E-2</v>
      </c>
      <c r="E34" s="36">
        <v>238384234.57375431</v>
      </c>
      <c r="F34" s="36">
        <f t="shared" si="4"/>
        <v>9514141.6562446654</v>
      </c>
      <c r="G34" s="2">
        <f t="shared" si="5"/>
        <v>3.8379201190964995E-2</v>
      </c>
    </row>
    <row r="35" spans="1:7" ht="15.75" thickBot="1" x14ac:dyDescent="0.3">
      <c r="A35" s="37" t="s">
        <v>71</v>
      </c>
      <c r="C35" s="38">
        <f>SUM(C23:C34)</f>
        <v>4071581208.9499993</v>
      </c>
      <c r="D35" s="39">
        <f>SUM(D23:D34)</f>
        <v>1</v>
      </c>
      <c r="E35" s="38">
        <f>SUM(E23:E34)</f>
        <v>3641778091.5637541</v>
      </c>
      <c r="F35" s="38">
        <f t="shared" si="4"/>
        <v>429803117.38624525</v>
      </c>
      <c r="G35" s="39">
        <f t="shared" si="5"/>
        <v>0.10556172045432077</v>
      </c>
    </row>
    <row r="36" spans="1:7" ht="15.75" thickTop="1" x14ac:dyDescent="0.25"/>
  </sheetData>
  <mergeCells count="3">
    <mergeCell ref="A2:H2"/>
    <mergeCell ref="A3:H3"/>
    <mergeCell ref="A21:H2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March 2023 SW Data</vt:lpstr>
      <vt:lpstr>Bets By Sport</vt:lpstr>
      <vt:lpstr>'March 2023 SW Data'!Print_Area</vt:lpstr>
    </vt:vector>
  </TitlesOfParts>
  <Company>Maryland Lottery and Gaming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 Nielsen</dc:creator>
  <cp:lastModifiedBy>Elkin, Seth</cp:lastModifiedBy>
  <cp:lastPrinted>2024-04-08T20:43:35Z</cp:lastPrinted>
  <dcterms:created xsi:type="dcterms:W3CDTF">2021-12-21T00:51:22Z</dcterms:created>
  <dcterms:modified xsi:type="dcterms:W3CDTF">2024-04-09T17:55:51Z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alidSession">
    <vt:lpwstr>False</vt:lpwstr>
  </property>
</Properties>
</file>