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elkin\Downloads\"/>
    </mc:Choice>
  </mc:AlternateContent>
  <xr:revisionPtr revIDLastSave="0" documentId="13_ncr:1_{8EF97870-A688-4866-B2C7-E65E79C12E36}" xr6:coauthVersionLast="36" xr6:coauthVersionMax="36" xr10:uidLastSave="{00000000-0000-0000-0000-000000000000}"/>
  <bookViews>
    <workbookView xWindow="0" yWindow="0" windowWidth="28800" windowHeight="12225" tabRatio="609" activeTab="1" xr2:uid="{00000000-000D-0000-FFFF-FFFF00000000}"/>
  </bookViews>
  <sheets>
    <sheet name="Feb 2024 SW Data" sheetId="14" r:id="rId1"/>
    <sheet name="Bets By Sports" sheetId="18" r:id="rId2"/>
  </sheets>
  <definedNames>
    <definedName name="Current_FY_Contributions">#REF!</definedName>
    <definedName name="Current_FY_Expired">#REF!</definedName>
    <definedName name="datapaste">#REF!</definedName>
    <definedName name="datapasteYTD">#REF!</definedName>
    <definedName name="Paste">#REF!</definedName>
    <definedName name="_xlnm.Print_Area" localSheetId="0">'Feb 2024 SW Data'!$A$1:$J$93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8" l="1"/>
  <c r="F33" i="18"/>
  <c r="F32" i="18"/>
  <c r="G32" i="18" s="1"/>
  <c r="F31" i="18"/>
  <c r="F30" i="18"/>
  <c r="G30" i="18" s="1"/>
  <c r="F29" i="18"/>
  <c r="F28" i="18"/>
  <c r="G28" i="18" s="1"/>
  <c r="F27" i="18"/>
  <c r="F26" i="18"/>
  <c r="G26" i="18" s="1"/>
  <c r="F25" i="18"/>
  <c r="E35" i="18"/>
  <c r="C35" i="18"/>
  <c r="E18" i="18"/>
  <c r="F17" i="18"/>
  <c r="G17" i="18"/>
  <c r="F15" i="18"/>
  <c r="G15" i="18" s="1"/>
  <c r="F13" i="18"/>
  <c r="F11" i="18"/>
  <c r="G11" i="18"/>
  <c r="F9" i="18"/>
  <c r="F7" i="18"/>
  <c r="G7" i="18" s="1"/>
  <c r="D32" i="18" l="1"/>
  <c r="D30" i="18"/>
  <c r="D28" i="18"/>
  <c r="D26" i="18"/>
  <c r="D24" i="18"/>
  <c r="F35" i="18"/>
  <c r="G35" i="18" s="1"/>
  <c r="D34" i="18"/>
  <c r="G27" i="18"/>
  <c r="G9" i="18"/>
  <c r="G13" i="18"/>
  <c r="F24" i="18"/>
  <c r="G24" i="18" s="1"/>
  <c r="D25" i="18"/>
  <c r="D27" i="18"/>
  <c r="D31" i="18"/>
  <c r="D33" i="18"/>
  <c r="F6" i="18"/>
  <c r="G6" i="18" s="1"/>
  <c r="F8" i="18"/>
  <c r="G8" i="18" s="1"/>
  <c r="F10" i="18"/>
  <c r="G10" i="18" s="1"/>
  <c r="F12" i="18"/>
  <c r="G12" i="18" s="1"/>
  <c r="F14" i="18"/>
  <c r="G14" i="18" s="1"/>
  <c r="F16" i="18"/>
  <c r="G16" i="18" s="1"/>
  <c r="C18" i="18"/>
  <c r="D7" i="18" s="1"/>
  <c r="G34" i="18"/>
  <c r="G25" i="18"/>
  <c r="G29" i="18"/>
  <c r="G31" i="18"/>
  <c r="G33" i="18"/>
  <c r="D23" i="18"/>
  <c r="D29" i="18"/>
  <c r="F23" i="18"/>
  <c r="G23" i="18" s="1"/>
  <c r="B70" i="14"/>
  <c r="B81" i="14" s="1"/>
  <c r="B34" i="14"/>
  <c r="D14" i="18" l="1"/>
  <c r="D12" i="18"/>
  <c r="D8" i="18"/>
  <c r="G18" i="18"/>
  <c r="F18" i="18"/>
  <c r="D16" i="18"/>
  <c r="D10" i="18"/>
  <c r="D6" i="18"/>
  <c r="D35" i="18"/>
  <c r="D17" i="18"/>
  <c r="D11" i="18"/>
  <c r="D13" i="18"/>
  <c r="D15" i="18"/>
  <c r="D9" i="18"/>
  <c r="E7" i="14"/>
  <c r="D18" i="18" l="1"/>
  <c r="E6" i="14"/>
  <c r="A77" i="14" l="1"/>
  <c r="A40" i="14" l="1"/>
  <c r="B33" i="14" l="1"/>
  <c r="B69" i="14" l="1"/>
  <c r="B80" i="14" s="1"/>
  <c r="E19" i="14" l="1"/>
  <c r="E17" i="14"/>
  <c r="E15" i="14"/>
  <c r="E16" i="14" l="1"/>
  <c r="E18" i="14"/>
  <c r="E14" i="14"/>
  <c r="E26" i="14"/>
  <c r="E25" i="14"/>
  <c r="E27" i="14"/>
  <c r="E24" i="14"/>
  <c r="E30" i="14" l="1"/>
  <c r="E8" i="14"/>
  <c r="E22" i="14"/>
  <c r="E64" i="14"/>
  <c r="E20" i="14"/>
  <c r="E12" i="14"/>
  <c r="E46" i="14"/>
  <c r="E52" i="14"/>
  <c r="E48" i="14"/>
  <c r="E49" i="14"/>
  <c r="E59" i="14"/>
  <c r="E13" i="14"/>
  <c r="E47" i="14"/>
  <c r="E53" i="14"/>
  <c r="E11" i="14" l="1"/>
  <c r="J33" i="14"/>
  <c r="J34" i="14"/>
  <c r="E50" i="14"/>
  <c r="I34" i="14"/>
  <c r="E10" i="14"/>
  <c r="C33" i="14"/>
  <c r="C34" i="14"/>
  <c r="I33" i="14"/>
  <c r="D33" i="14"/>
  <c r="D34" i="14"/>
  <c r="E55" i="14"/>
  <c r="G33" i="14"/>
  <c r="F33" i="14"/>
  <c r="G34" i="14"/>
  <c r="F34" i="14"/>
  <c r="E54" i="14"/>
  <c r="H33" i="14"/>
  <c r="E31" i="14"/>
  <c r="E9" i="14"/>
  <c r="J70" i="14"/>
  <c r="I69" i="14"/>
  <c r="D69" i="14"/>
  <c r="I70" i="14"/>
  <c r="F70" i="14"/>
  <c r="C70" i="14"/>
  <c r="G70" i="14"/>
  <c r="D70" i="14"/>
  <c r="G69" i="14"/>
  <c r="F69" i="14"/>
  <c r="C69" i="14"/>
  <c r="J69" i="14"/>
  <c r="E51" i="14"/>
  <c r="E62" i="14"/>
  <c r="E63" i="14"/>
  <c r="E66" i="14"/>
  <c r="E67" i="14"/>
  <c r="E60" i="14"/>
  <c r="E61" i="14"/>
  <c r="E23" i="14"/>
  <c r="E21" i="14"/>
  <c r="E58" i="14"/>
  <c r="E56" i="14"/>
  <c r="E57" i="14"/>
  <c r="E29" i="14"/>
  <c r="E45" i="14"/>
  <c r="E28" i="14"/>
  <c r="E65" i="14"/>
  <c r="E44" i="14"/>
  <c r="J80" i="14" l="1"/>
  <c r="H34" i="14"/>
  <c r="I81" i="14"/>
  <c r="E33" i="14"/>
  <c r="H70" i="14"/>
  <c r="D80" i="14"/>
  <c r="H69" i="14"/>
  <c r="H80" i="14" s="1"/>
  <c r="E34" i="14"/>
  <c r="J81" i="14"/>
  <c r="G80" i="14"/>
  <c r="F81" i="14"/>
  <c r="F80" i="14"/>
  <c r="D81" i="14"/>
  <c r="G81" i="14"/>
  <c r="E70" i="14"/>
  <c r="C81" i="14"/>
  <c r="I80" i="14"/>
  <c r="C80" i="14"/>
  <c r="E69" i="14"/>
  <c r="H81" i="14" l="1"/>
  <c r="E80" i="14"/>
  <c r="E81" i="14"/>
</calcChain>
</file>

<file path=xl/sharedStrings.xml><?xml version="1.0" encoding="utf-8"?>
<sst xmlns="http://schemas.openxmlformats.org/spreadsheetml/2006/main" count="151" uniqueCount="72">
  <si>
    <t>Prizes Paid</t>
  </si>
  <si>
    <t>Taxable Win</t>
  </si>
  <si>
    <t>Licensee</t>
  </si>
  <si>
    <t>Month</t>
  </si>
  <si>
    <t>Combined</t>
  </si>
  <si>
    <t>Maryland Lottery and Gaming - Sports Wagering Revenues</t>
  </si>
  <si>
    <t>Ocean Downs Casino</t>
  </si>
  <si>
    <t>Handle</t>
  </si>
  <si>
    <t>Hold %</t>
  </si>
  <si>
    <r>
      <t xml:space="preserve">- </t>
    </r>
    <r>
      <rPr>
        <b/>
        <sz val="11"/>
        <rFont val="Calibri"/>
        <family val="2"/>
        <scheme val="minor"/>
      </rPr>
      <t xml:space="preserve">Contributions to the State </t>
    </r>
    <r>
      <rPr>
        <sz val="11"/>
        <rFont val="Calibri"/>
        <family val="2"/>
        <scheme val="minor"/>
      </rPr>
      <t>represent funds payable to the BluePrint for Maryland's Future.</t>
    </r>
  </si>
  <si>
    <r>
      <t xml:space="preserve">- </t>
    </r>
    <r>
      <rPr>
        <b/>
        <sz val="11"/>
        <rFont val="Calibri"/>
        <family val="2"/>
        <scheme val="minor"/>
      </rPr>
      <t>Handle</t>
    </r>
    <r>
      <rPr>
        <sz val="11"/>
        <rFont val="Calibri"/>
        <family val="2"/>
        <scheme val="minor"/>
      </rPr>
      <t xml:space="preserve"> is the amount of wagers made by players during the reporting period, including promotional play, if any.</t>
    </r>
  </si>
  <si>
    <t>Expired</t>
  </si>
  <si>
    <r>
      <t xml:space="preserve">- </t>
    </r>
    <r>
      <rPr>
        <b/>
        <sz val="11"/>
        <rFont val="Calibri"/>
        <family val="2"/>
        <scheme val="minor"/>
      </rPr>
      <t>Expired Prizes</t>
    </r>
    <r>
      <rPr>
        <sz val="11"/>
        <rFont val="Calibri"/>
        <family val="2"/>
        <scheme val="minor"/>
      </rPr>
      <t xml:space="preserve"> are included in the Prizes Paid total in the month they expire. Funds are transferred to the Problem Gambling Fund.</t>
    </r>
  </si>
  <si>
    <r>
      <rPr>
        <b/>
        <sz val="11"/>
        <rFont val="Calibri"/>
        <family val="2"/>
        <scheme val="minor"/>
      </rPr>
      <t>- Hold Percentage</t>
    </r>
    <r>
      <rPr>
        <sz val="11"/>
        <rFont val="Calibri"/>
        <family val="2"/>
        <scheme val="minor"/>
      </rPr>
      <t xml:space="preserve">  is determined based on wagers that were placed during the reporting period even if the sporting event has not concluded. As a result, the reported Hold will change as wagers are settled in future periods.</t>
    </r>
  </si>
  <si>
    <t>(Totals may not add due to rounding.)</t>
  </si>
  <si>
    <t>Bingo World</t>
  </si>
  <si>
    <t>Riverboat on the Potomac</t>
  </si>
  <si>
    <t>MGM National Harbor</t>
  </si>
  <si>
    <t>RETAIL</t>
  </si>
  <si>
    <t>FYTD</t>
  </si>
  <si>
    <t>Contributions</t>
  </si>
  <si>
    <t>Other</t>
  </si>
  <si>
    <t>Promotion</t>
  </si>
  <si>
    <t>to the State</t>
  </si>
  <si>
    <t>Prizes</t>
  </si>
  <si>
    <t>Play</t>
  </si>
  <si>
    <t>Greenmount OTB</t>
  </si>
  <si>
    <t>Long Shot's</t>
  </si>
  <si>
    <t>BetMGM</t>
  </si>
  <si>
    <t>Caesars</t>
  </si>
  <si>
    <t>MOBILE</t>
  </si>
  <si>
    <t>COMBINED STATEWIDE TOTALS</t>
  </si>
  <si>
    <t>Mobile and Retail</t>
  </si>
  <si>
    <r>
      <t xml:space="preserve">   </t>
    </r>
    <r>
      <rPr>
        <b/>
        <i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Handle and prizes paid during the Controlled Demonstrations conducted by each Licensee are included in their initial monthly data.</t>
    </r>
  </si>
  <si>
    <t>Deductions</t>
  </si>
  <si>
    <r>
      <t>- Other Deductions</t>
    </r>
    <r>
      <rPr>
        <sz val="11"/>
        <color theme="1"/>
        <rFont val="Calibri"/>
        <family val="2"/>
      </rPr>
      <t xml:space="preserve"> include adjustments and federal excise taxes paid.  </t>
    </r>
    <r>
      <rPr>
        <b/>
        <sz val="11"/>
        <color theme="1"/>
        <rFont val="Calibri"/>
        <family val="2"/>
      </rPr>
      <t/>
    </r>
  </si>
  <si>
    <r>
      <t xml:space="preserve">- </t>
    </r>
    <r>
      <rPr>
        <b/>
        <sz val="11"/>
        <rFont val="Calibri"/>
        <family val="2"/>
        <scheme val="minor"/>
      </rPr>
      <t>Taxable Win</t>
    </r>
    <r>
      <rPr>
        <sz val="11"/>
        <color theme="1"/>
        <rFont val="Calibri"/>
        <family val="2"/>
      </rPr>
      <t xml:space="preserve"> is handle less prizes paid less promotional play redeemed less other deductions. A negative taxable win (a loss) is reflected as $0 taxable win. Losses may be carried forward and deducted from taxable win within the subsequent 3 months.</t>
    </r>
  </si>
  <si>
    <t>Maryland Stadium Sub</t>
  </si>
  <si>
    <t>Hollywood Casino</t>
  </si>
  <si>
    <t>Horseshoe Casino</t>
  </si>
  <si>
    <t>Live! Casino</t>
  </si>
  <si>
    <t>Draft Kings</t>
  </si>
  <si>
    <t>Live! Casino (M)</t>
  </si>
  <si>
    <t>Hollywood Casino (M)</t>
  </si>
  <si>
    <t>Riverboat on the Potomac (M)</t>
  </si>
  <si>
    <t>Bingo World (M)</t>
  </si>
  <si>
    <t>Long Shot's (M)</t>
  </si>
  <si>
    <t>SuperBook</t>
  </si>
  <si>
    <t>Maryland Stadium Sub (M)</t>
  </si>
  <si>
    <t>Crab Sports</t>
  </si>
  <si>
    <t>Greenmount (M)</t>
  </si>
  <si>
    <t>Canton Gaming / Canton</t>
  </si>
  <si>
    <t>Whitman Gaming</t>
  </si>
  <si>
    <t>Canton Gaming / Towson</t>
  </si>
  <si>
    <t>Maryland Lottery and Gaming - Sports Wagering - Bet Type</t>
  </si>
  <si>
    <t>Total Wagered</t>
  </si>
  <si>
    <t>% of Total</t>
  </si>
  <si>
    <t>Total Payouts</t>
  </si>
  <si>
    <t>Hold</t>
  </si>
  <si>
    <t>Total</t>
  </si>
  <si>
    <t>Fiscal Year 2024</t>
  </si>
  <si>
    <t>Golf</t>
  </si>
  <si>
    <t>Ice Hockey</t>
  </si>
  <si>
    <t>Motor Sports</t>
  </si>
  <si>
    <t>NCAA Basketball</t>
  </si>
  <si>
    <t>NCAA Football</t>
  </si>
  <si>
    <t>Pro Baseball</t>
  </si>
  <si>
    <t>Pro Basketball</t>
  </si>
  <si>
    <t>Pro Football US</t>
  </si>
  <si>
    <t>Soccer</t>
  </si>
  <si>
    <t>Tennis</t>
  </si>
  <si>
    <t>Parlay / Combinations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</si>
</sst>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"/>
    <numFmt numFmtId="166" formatCode="mmmm\ yyyy"/>
    <numFmt numFmtId="167" formatCode="&quot;$&quot;#,##0.0"/>
    <numFmt numFmtId="168" formatCode="General_)"/>
    <numFmt numFmtId="169" formatCode="mmmm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2"/>
      <name val="Helv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8" fontId="11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164" fontId="0" fillId="0" borderId="0" xfId="1" applyNumberFormat="1" applyFont="1" applyAlignment="1">
      <alignment horizontal="center"/>
    </xf>
    <xf numFmtId="0" fontId="4" fillId="0" borderId="0" xfId="0" applyFont="1"/>
    <xf numFmtId="16" fontId="7" fillId="0" borderId="0" xfId="0" applyNumberFormat="1" applyFont="1"/>
    <xf numFmtId="0" fontId="6" fillId="0" borderId="0" xfId="0" applyFont="1"/>
    <xf numFmtId="167" fontId="9" fillId="0" borderId="0" xfId="0" applyNumberFormat="1" applyFont="1" applyBorder="1"/>
    <xf numFmtId="0" fontId="2" fillId="0" borderId="0" xfId="0" applyFont="1" applyBorder="1" applyAlignment="1">
      <alignment vertical="center"/>
    </xf>
    <xf numFmtId="166" fontId="2" fillId="0" borderId="0" xfId="0" quotePrefix="1" applyNumberFormat="1" applyFont="1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5" fontId="0" fillId="0" borderId="0" xfId="0" applyNumberFormat="1"/>
    <xf numFmtId="7" fontId="0" fillId="0" borderId="0" xfId="0" applyNumberFormat="1"/>
    <xf numFmtId="7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7" fontId="1" fillId="0" borderId="2" xfId="0" applyNumberFormat="1" applyFont="1" applyBorder="1" applyAlignment="1">
      <alignment horizontal="center"/>
    </xf>
    <xf numFmtId="0" fontId="7" fillId="0" borderId="0" xfId="0" quotePrefix="1" applyFont="1" applyAlignment="1"/>
    <xf numFmtId="169" fontId="0" fillId="2" borderId="2" xfId="0" applyNumberFormat="1" applyFill="1" applyBorder="1" applyAlignment="1">
      <alignment horizontal="center"/>
    </xf>
    <xf numFmtId="7" fontId="0" fillId="2" borderId="2" xfId="0" applyNumberForma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9" fontId="0" fillId="0" borderId="2" xfId="0" applyNumberFormat="1" applyFill="1" applyBorder="1" applyAlignment="1">
      <alignment horizontal="center"/>
    </xf>
    <xf numFmtId="7" fontId="0" fillId="0" borderId="2" xfId="0" applyNumberForma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0" fillId="0" borderId="0" xfId="0" quotePrefix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165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0" fontId="15" fillId="0" borderId="0" xfId="0" applyFont="1" applyAlignment="1"/>
    <xf numFmtId="165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6" fontId="2" fillId="0" borderId="0" xfId="0" quotePrefix="1" applyNumberFormat="1" applyFont="1" applyBorder="1" applyAlignment="1">
      <alignment horizontal="center"/>
    </xf>
    <xf numFmtId="0" fontId="7" fillId="0" borderId="0" xfId="0" quotePrefix="1" applyFont="1" applyAlignment="1">
      <alignment horizontal="left" wrapText="1"/>
    </xf>
    <xf numFmtId="0" fontId="7" fillId="0" borderId="0" xfId="0" quotePrefix="1" applyFont="1" applyAlignment="1">
      <alignment wrapText="1"/>
    </xf>
    <xf numFmtId="0" fontId="12" fillId="0" borderId="0" xfId="0" quotePrefix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4">
    <cellStyle name="Comma 2" xfId="3" xr:uid="{00000000-0005-0000-0000-000001000000}"/>
    <cellStyle name="Normal" xfId="0" builtinId="0"/>
    <cellStyle name="Normal 2" xfId="2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93"/>
  <sheetViews>
    <sheetView zoomScaleNormal="100" workbookViewId="0">
      <pane ySplit="2" topLeftCell="A27" activePane="bottomLeft" state="frozen"/>
      <selection pane="bottomLeft" activeCell="F14" sqref="F14"/>
    </sheetView>
  </sheetViews>
  <sheetFormatPr defaultRowHeight="15" x14ac:dyDescent="0.25"/>
  <cols>
    <col min="1" max="1" width="26.140625" customWidth="1"/>
    <col min="2" max="2" width="11" customWidth="1"/>
    <col min="3" max="4" width="17.28515625" bestFit="1" customWidth="1"/>
    <col min="5" max="5" width="8.85546875" customWidth="1"/>
    <col min="6" max="6" width="15.5703125" bestFit="1" customWidth="1"/>
    <col min="7" max="7" width="15.28515625" customWidth="1"/>
    <col min="8" max="8" width="15.28515625" bestFit="1" customWidth="1"/>
    <col min="9" max="9" width="14.5703125" bestFit="1" customWidth="1"/>
    <col min="10" max="10" width="13.5703125" bestFit="1" customWidth="1"/>
    <col min="11" max="11" width="12.7109375" customWidth="1"/>
    <col min="12" max="12" width="8.85546875" customWidth="1"/>
    <col min="13" max="13" width="14.28515625" bestFit="1" customWidth="1"/>
    <col min="14" max="14" width="12.140625" customWidth="1"/>
    <col min="15" max="15" width="12.5703125" bestFit="1" customWidth="1"/>
    <col min="16" max="16" width="13.42578125" customWidth="1"/>
    <col min="17" max="17" width="10.28515625" customWidth="1"/>
    <col min="18" max="18" width="14.28515625" bestFit="1" customWidth="1"/>
    <col min="19" max="19" width="13.5703125" bestFit="1" customWidth="1"/>
    <col min="20" max="20" width="15.28515625" bestFit="1" customWidth="1"/>
    <col min="21" max="21" width="14.28515625" bestFit="1" customWidth="1"/>
    <col min="22" max="24" width="9.140625" style="3"/>
    <col min="25" max="26" width="12.85546875" style="3" bestFit="1" customWidth="1"/>
    <col min="27" max="27" width="10.42578125" style="3" customWidth="1"/>
    <col min="28" max="31" width="13.140625" style="3" customWidth="1"/>
    <col min="32" max="32" width="3.5703125" style="3" customWidth="1"/>
    <col min="33" max="34" width="11.7109375" style="3" bestFit="1" customWidth="1"/>
    <col min="35" max="36" width="9.42578125" style="3" bestFit="1" customWidth="1"/>
    <col min="37" max="37" width="10.85546875" style="3" bestFit="1" customWidth="1"/>
    <col min="38" max="38" width="9.5703125" style="3" bestFit="1" customWidth="1"/>
    <col min="39" max="39" width="9.28515625" style="3" bestFit="1" customWidth="1"/>
    <col min="40" max="44" width="9.140625" style="3"/>
  </cols>
  <sheetData>
    <row r="1" spans="1:39" ht="23.25" x14ac:dyDescent="0.25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  <c r="L1" s="7"/>
      <c r="M1" s="7"/>
      <c r="N1" s="7"/>
      <c r="O1" s="7"/>
      <c r="P1" s="7"/>
      <c r="Q1" s="30"/>
    </row>
    <row r="2" spans="1:39" ht="23.25" x14ac:dyDescent="0.35">
      <c r="A2" s="44">
        <v>45351</v>
      </c>
      <c r="B2" s="44"/>
      <c r="C2" s="44"/>
      <c r="D2" s="44"/>
      <c r="E2" s="44"/>
      <c r="F2" s="44"/>
      <c r="G2" s="44"/>
      <c r="H2" s="44"/>
      <c r="I2" s="44"/>
      <c r="J2" s="44"/>
      <c r="L2" s="8"/>
      <c r="M2" s="8"/>
      <c r="N2" s="8"/>
      <c r="O2" s="8"/>
      <c r="P2" s="8"/>
      <c r="Q2" s="29"/>
    </row>
    <row r="3" spans="1:39" ht="23.25" x14ac:dyDescent="0.3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</row>
    <row r="4" spans="1:39" x14ac:dyDescent="0.25">
      <c r="A4" s="42" t="s">
        <v>2</v>
      </c>
      <c r="B4" s="17" t="s">
        <v>3</v>
      </c>
      <c r="C4" s="18"/>
      <c r="D4" s="18"/>
      <c r="E4" s="18"/>
      <c r="F4" s="18" t="s">
        <v>22</v>
      </c>
      <c r="G4" s="18" t="s">
        <v>21</v>
      </c>
      <c r="H4" s="18"/>
      <c r="I4" s="18" t="s">
        <v>20</v>
      </c>
      <c r="J4" s="18" t="s">
        <v>11</v>
      </c>
    </row>
    <row r="5" spans="1:39" ht="15" customHeight="1" x14ac:dyDescent="0.25">
      <c r="A5" s="43"/>
      <c r="B5" s="17" t="s">
        <v>19</v>
      </c>
      <c r="C5" s="31" t="s">
        <v>7</v>
      </c>
      <c r="D5" s="31" t="s">
        <v>0</v>
      </c>
      <c r="E5" s="31" t="s">
        <v>8</v>
      </c>
      <c r="F5" s="31" t="s">
        <v>25</v>
      </c>
      <c r="G5" s="31" t="s">
        <v>34</v>
      </c>
      <c r="H5" s="31" t="s">
        <v>1</v>
      </c>
      <c r="I5" s="31" t="s">
        <v>23</v>
      </c>
      <c r="J5" s="31" t="s">
        <v>24</v>
      </c>
    </row>
    <row r="6" spans="1:39" x14ac:dyDescent="0.25">
      <c r="A6" s="53" t="s">
        <v>15</v>
      </c>
      <c r="B6" s="21">
        <v>45351</v>
      </c>
      <c r="C6" s="22">
        <v>554363.63</v>
      </c>
      <c r="D6" s="22">
        <v>494174.45</v>
      </c>
      <c r="E6" s="23">
        <f t="shared" ref="E6:E29" si="0">IF(C6=0,"N/A",+(C6-D6)/C6)</f>
        <v>0.10857346467696662</v>
      </c>
      <c r="F6" s="22">
        <v>0</v>
      </c>
      <c r="G6" s="22">
        <v>1288.679075</v>
      </c>
      <c r="H6" s="22">
        <v>58900.500924999993</v>
      </c>
      <c r="I6" s="22">
        <v>8835.0751387499986</v>
      </c>
      <c r="J6" s="22">
        <v>460.9</v>
      </c>
    </row>
    <row r="7" spans="1:39" x14ac:dyDescent="0.25">
      <c r="A7" s="53"/>
      <c r="B7" s="24" t="s">
        <v>19</v>
      </c>
      <c r="C7" s="22">
        <v>7061935.8499999996</v>
      </c>
      <c r="D7" s="22">
        <v>6454481.2400000002</v>
      </c>
      <c r="E7" s="23">
        <f t="shared" si="0"/>
        <v>8.6018143311228104E-2</v>
      </c>
      <c r="F7" s="22">
        <v>0</v>
      </c>
      <c r="G7" s="22">
        <v>17468.639625</v>
      </c>
      <c r="H7" s="22">
        <v>589985.97037499934</v>
      </c>
      <c r="I7" s="22">
        <v>88497.896193749999</v>
      </c>
      <c r="J7" s="22">
        <v>14271.15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x14ac:dyDescent="0.25">
      <c r="A8" s="52" t="s">
        <v>51</v>
      </c>
      <c r="B8" s="25">
        <v>45351</v>
      </c>
      <c r="C8" s="26">
        <v>146853.75</v>
      </c>
      <c r="D8" s="26">
        <v>136318.70000000001</v>
      </c>
      <c r="E8" s="27">
        <f t="shared" ref="E8:E9" si="1">IF(C8=0,"N/A",+(C8-D8)/C8)</f>
        <v>7.1738379169752134E-2</v>
      </c>
      <c r="F8" s="26">
        <v>0</v>
      </c>
      <c r="G8" s="26">
        <v>367.13437500000003</v>
      </c>
      <c r="H8" s="26">
        <v>10167.915624999989</v>
      </c>
      <c r="I8" s="26">
        <v>1525.1873437499983</v>
      </c>
      <c r="J8" s="26">
        <v>0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x14ac:dyDescent="0.25">
      <c r="A9" s="52"/>
      <c r="B9" s="28" t="s">
        <v>19</v>
      </c>
      <c r="C9" s="26">
        <v>1965524.4800000002</v>
      </c>
      <c r="D9" s="26">
        <v>1822324.8499999999</v>
      </c>
      <c r="E9" s="27">
        <f t="shared" si="1"/>
        <v>7.2855683791839793E-2</v>
      </c>
      <c r="F9" s="26">
        <v>0</v>
      </c>
      <c r="G9" s="26">
        <v>4913.8112000000001</v>
      </c>
      <c r="H9" s="26">
        <v>138285.81880000036</v>
      </c>
      <c r="I9" s="26">
        <v>20742.873060000005</v>
      </c>
      <c r="J9" s="26">
        <v>0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x14ac:dyDescent="0.25">
      <c r="A10" s="53" t="s">
        <v>53</v>
      </c>
      <c r="B10" s="21">
        <v>45351</v>
      </c>
      <c r="C10" s="22">
        <v>137098.94</v>
      </c>
      <c r="D10" s="22">
        <v>104688.84</v>
      </c>
      <c r="E10" s="23">
        <f t="shared" ref="E10:E11" si="2">IF(C10=0,"N/A",+(C10-D10)/C10)</f>
        <v>0.23639934779947974</v>
      </c>
      <c r="F10" s="22">
        <v>0</v>
      </c>
      <c r="G10" s="22">
        <v>342.74735000000004</v>
      </c>
      <c r="H10" s="22">
        <v>32067.352650000004</v>
      </c>
      <c r="I10" s="22">
        <v>4810.1028975000008</v>
      </c>
      <c r="J10" s="22">
        <v>0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x14ac:dyDescent="0.25">
      <c r="A11" s="53"/>
      <c r="B11" s="24" t="s">
        <v>19</v>
      </c>
      <c r="C11" s="22">
        <v>962556.52</v>
      </c>
      <c r="D11" s="22">
        <v>794869.2699999999</v>
      </c>
      <c r="E11" s="23">
        <f t="shared" si="2"/>
        <v>0.17421028949032533</v>
      </c>
      <c r="F11" s="22">
        <v>0</v>
      </c>
      <c r="G11" s="22">
        <v>2406.3913000000002</v>
      </c>
      <c r="H11" s="22">
        <v>165280.85870000013</v>
      </c>
      <c r="I11" s="22">
        <v>24792.128805000004</v>
      </c>
      <c r="J11" s="22">
        <v>0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x14ac:dyDescent="0.25">
      <c r="A12" s="52" t="s">
        <v>26</v>
      </c>
      <c r="B12" s="25">
        <v>45351</v>
      </c>
      <c r="C12" s="26">
        <v>96665.76</v>
      </c>
      <c r="D12" s="26">
        <v>113548.45</v>
      </c>
      <c r="E12" s="27">
        <f t="shared" si="0"/>
        <v>-0.17465015533938805</v>
      </c>
      <c r="F12" s="26">
        <v>0</v>
      </c>
      <c r="G12" s="26">
        <v>241.6644</v>
      </c>
      <c r="H12" s="26">
        <v>0</v>
      </c>
      <c r="I12" s="26">
        <v>0</v>
      </c>
      <c r="J12" s="26">
        <v>116.79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x14ac:dyDescent="0.25">
      <c r="A13" s="52"/>
      <c r="B13" s="28" t="s">
        <v>19</v>
      </c>
      <c r="C13" s="26">
        <v>1027113.0300000001</v>
      </c>
      <c r="D13" s="26">
        <v>1006306</v>
      </c>
      <c r="E13" s="27">
        <f t="shared" si="0"/>
        <v>2.0257780197764742E-2</v>
      </c>
      <c r="F13" s="26">
        <v>0</v>
      </c>
      <c r="G13" s="26">
        <v>2567.7825750000002</v>
      </c>
      <c r="H13" s="26">
        <v>52181.807425000137</v>
      </c>
      <c r="I13" s="26">
        <v>7827.2729324999991</v>
      </c>
      <c r="J13" s="26">
        <v>6894.4899999999989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x14ac:dyDescent="0.25">
      <c r="A14" s="53" t="s">
        <v>38</v>
      </c>
      <c r="B14" s="21">
        <v>45351</v>
      </c>
      <c r="C14" s="22">
        <v>698539.45</v>
      </c>
      <c r="D14" s="22">
        <v>596529.5</v>
      </c>
      <c r="E14" s="23">
        <f t="shared" si="0"/>
        <v>0.1460331982681865</v>
      </c>
      <c r="F14" s="22">
        <v>0</v>
      </c>
      <c r="G14" s="22">
        <v>816.96862499999986</v>
      </c>
      <c r="H14" s="22">
        <v>101192.98137499996</v>
      </c>
      <c r="I14" s="22">
        <v>15178.947206249994</v>
      </c>
      <c r="J14" s="22">
        <v>2881.87</v>
      </c>
    </row>
    <row r="15" spans="1:39" x14ac:dyDescent="0.25">
      <c r="A15" s="53"/>
      <c r="B15" s="24" t="s">
        <v>19</v>
      </c>
      <c r="C15" s="22">
        <v>8145733.4899999993</v>
      </c>
      <c r="D15" s="22">
        <v>7351306.709999999</v>
      </c>
      <c r="E15" s="23">
        <f t="shared" si="0"/>
        <v>9.7526733593146356E-2</v>
      </c>
      <c r="F15" s="22">
        <v>0</v>
      </c>
      <c r="G15" s="22">
        <v>18399.353724999997</v>
      </c>
      <c r="H15" s="22">
        <v>776027.42627500021</v>
      </c>
      <c r="I15" s="22">
        <v>116404.11394124999</v>
      </c>
      <c r="J15" s="22">
        <v>23684.85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x14ac:dyDescent="0.25">
      <c r="A16" s="52" t="s">
        <v>39</v>
      </c>
      <c r="B16" s="25">
        <v>45351</v>
      </c>
      <c r="C16" s="26">
        <v>1244309.1499999999</v>
      </c>
      <c r="D16" s="26">
        <v>1451748.75</v>
      </c>
      <c r="E16" s="27">
        <f t="shared" si="0"/>
        <v>-0.16671066028888409</v>
      </c>
      <c r="F16" s="26">
        <v>0</v>
      </c>
      <c r="G16" s="26">
        <v>3247.5328749999999</v>
      </c>
      <c r="H16" s="26">
        <v>0</v>
      </c>
      <c r="I16" s="26">
        <v>0</v>
      </c>
      <c r="J16" s="26">
        <v>4767.05</v>
      </c>
    </row>
    <row r="17" spans="1:39" x14ac:dyDescent="0.25">
      <c r="A17" s="52"/>
      <c r="B17" s="28" t="s">
        <v>19</v>
      </c>
      <c r="C17" s="26">
        <v>13345658.74</v>
      </c>
      <c r="D17" s="26">
        <v>12006410.49</v>
      </c>
      <c r="E17" s="27">
        <f t="shared" si="0"/>
        <v>0.10035085386875403</v>
      </c>
      <c r="F17" s="26">
        <v>0</v>
      </c>
      <c r="G17" s="26">
        <v>33528.176850000003</v>
      </c>
      <c r="H17" s="26">
        <v>1511282.1231500001</v>
      </c>
      <c r="I17" s="26">
        <v>226692.31890375007</v>
      </c>
      <c r="J17" s="26">
        <v>74133.790000000023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x14ac:dyDescent="0.25">
      <c r="A18" s="53" t="s">
        <v>40</v>
      </c>
      <c r="B18" s="21">
        <v>45351</v>
      </c>
      <c r="C18" s="22">
        <v>2971570</v>
      </c>
      <c r="D18" s="22">
        <v>2758689.25</v>
      </c>
      <c r="E18" s="23">
        <f t="shared" si="0"/>
        <v>7.1639150348132466E-2</v>
      </c>
      <c r="F18" s="22">
        <v>3000</v>
      </c>
      <c r="G18" s="22">
        <v>7389.6750000000002</v>
      </c>
      <c r="H18" s="22">
        <v>202491.07500000001</v>
      </c>
      <c r="I18" s="22">
        <v>30373.661250000001</v>
      </c>
      <c r="J18" s="22">
        <v>29879.25</v>
      </c>
    </row>
    <row r="19" spans="1:39" x14ac:dyDescent="0.25">
      <c r="A19" s="53"/>
      <c r="B19" s="24" t="s">
        <v>19</v>
      </c>
      <c r="C19" s="22">
        <v>30851659.719999999</v>
      </c>
      <c r="D19" s="22">
        <v>27864834.779999997</v>
      </c>
      <c r="E19" s="23">
        <f t="shared" si="0"/>
        <v>9.6812455702788403E-2</v>
      </c>
      <c r="F19" s="22">
        <v>98301</v>
      </c>
      <c r="G19" s="22">
        <v>75810.116800000003</v>
      </c>
      <c r="H19" s="22">
        <v>2812721.5732000009</v>
      </c>
      <c r="I19" s="22">
        <v>421908.23598</v>
      </c>
      <c r="J19" s="22">
        <v>263824.93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x14ac:dyDescent="0.25">
      <c r="A20" s="52" t="s">
        <v>27</v>
      </c>
      <c r="B20" s="25">
        <v>45351</v>
      </c>
      <c r="C20" s="26">
        <v>323047.99</v>
      </c>
      <c r="D20" s="26">
        <v>351456.28</v>
      </c>
      <c r="E20" s="27">
        <f t="shared" si="0"/>
        <v>-8.7938296721796774E-2</v>
      </c>
      <c r="F20" s="26">
        <v>0</v>
      </c>
      <c r="G20" s="26">
        <v>807.61997499999995</v>
      </c>
      <c r="H20" s="26">
        <v>2.4999961169669405E-5</v>
      </c>
      <c r="I20" s="26">
        <v>3.7499941754504104E-6</v>
      </c>
      <c r="J20" s="26">
        <v>214.68</v>
      </c>
      <c r="AF20" s="5"/>
      <c r="AG20" s="5"/>
      <c r="AH20" s="5"/>
      <c r="AI20" s="5"/>
      <c r="AJ20" s="5"/>
      <c r="AK20" s="5"/>
      <c r="AL20" s="5"/>
      <c r="AM20" s="5"/>
    </row>
    <row r="21" spans="1:39" x14ac:dyDescent="0.25">
      <c r="A21" s="52"/>
      <c r="B21" s="28" t="s">
        <v>19</v>
      </c>
      <c r="C21" s="26">
        <v>2667959.1100000003</v>
      </c>
      <c r="D21" s="26">
        <v>2482554.1799999997</v>
      </c>
      <c r="E21" s="27">
        <f t="shared" si="0"/>
        <v>6.9493167756982832E-2</v>
      </c>
      <c r="F21" s="26">
        <v>0</v>
      </c>
      <c r="G21" s="26">
        <v>6669.8977749999995</v>
      </c>
      <c r="H21" s="26">
        <v>207950.94222500065</v>
      </c>
      <c r="I21" s="26">
        <v>31192.641333750002</v>
      </c>
      <c r="J21" s="26">
        <v>5857.0000000000009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x14ac:dyDescent="0.25">
      <c r="A22" s="53" t="s">
        <v>37</v>
      </c>
      <c r="B22" s="21">
        <v>45351</v>
      </c>
      <c r="C22" s="22">
        <v>168310.18</v>
      </c>
      <c r="D22" s="22">
        <v>171098.42</v>
      </c>
      <c r="E22" s="23">
        <f t="shared" ref="E22:E23" si="3">IF(C22=0,"N/A",+(C22-D22)/C22)</f>
        <v>-1.6566080554367063E-2</v>
      </c>
      <c r="F22" s="22">
        <v>0</v>
      </c>
      <c r="G22" s="22">
        <v>412.50545</v>
      </c>
      <c r="H22" s="22">
        <v>4.5499999801172919E-3</v>
      </c>
      <c r="I22" s="22">
        <v>6.8249999701492921E-4</v>
      </c>
      <c r="J22" s="22">
        <v>1820.32</v>
      </c>
      <c r="AF22" s="5"/>
      <c r="AG22" s="5"/>
      <c r="AH22" s="5"/>
      <c r="AI22" s="5"/>
      <c r="AJ22" s="5"/>
      <c r="AK22" s="5"/>
      <c r="AL22" s="5"/>
      <c r="AM22" s="5"/>
    </row>
    <row r="23" spans="1:39" x14ac:dyDescent="0.25">
      <c r="A23" s="53"/>
      <c r="B23" s="24" t="s">
        <v>19</v>
      </c>
      <c r="C23" s="22">
        <v>2065567.5399999998</v>
      </c>
      <c r="D23" s="22">
        <v>1931130.5599999998</v>
      </c>
      <c r="E23" s="23">
        <f t="shared" si="3"/>
        <v>6.5084766000921945E-2</v>
      </c>
      <c r="F23" s="22">
        <v>0</v>
      </c>
      <c r="G23" s="22">
        <v>5099.5788500000008</v>
      </c>
      <c r="H23" s="22">
        <v>132554.17114999998</v>
      </c>
      <c r="I23" s="22">
        <v>19883.126069999995</v>
      </c>
      <c r="J23" s="22">
        <v>16118.38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x14ac:dyDescent="0.25">
      <c r="A24" s="52" t="s">
        <v>17</v>
      </c>
      <c r="B24" s="25">
        <v>45351</v>
      </c>
      <c r="C24" s="26">
        <v>4095816</v>
      </c>
      <c r="D24" s="26">
        <v>4292213.3499999996</v>
      </c>
      <c r="E24" s="27">
        <f t="shared" si="0"/>
        <v>-4.795072581385483E-2</v>
      </c>
      <c r="F24" s="26">
        <v>0</v>
      </c>
      <c r="G24" s="26">
        <v>10239.540000000001</v>
      </c>
      <c r="H24" s="26">
        <v>3.7834979593753815E-10</v>
      </c>
      <c r="I24" s="26">
        <v>5.6752469390630721E-11</v>
      </c>
      <c r="J24" s="26">
        <v>15693.1</v>
      </c>
    </row>
    <row r="25" spans="1:39" x14ac:dyDescent="0.25">
      <c r="A25" s="52"/>
      <c r="B25" s="28" t="s">
        <v>19</v>
      </c>
      <c r="C25" s="26">
        <v>41497081.609999992</v>
      </c>
      <c r="D25" s="26">
        <v>38030929.850000001</v>
      </c>
      <c r="E25" s="27">
        <f t="shared" si="0"/>
        <v>8.3527603039070461E-2</v>
      </c>
      <c r="F25" s="26">
        <v>0</v>
      </c>
      <c r="G25" s="26">
        <v>103742.70402500001</v>
      </c>
      <c r="H25" s="26">
        <v>3569045.9459749907</v>
      </c>
      <c r="I25" s="26">
        <v>535356.89213999989</v>
      </c>
      <c r="J25" s="26">
        <v>162238</v>
      </c>
      <c r="Y25" s="5"/>
      <c r="Z25" s="5"/>
      <c r="AA25" s="5"/>
      <c r="AB25" s="5"/>
      <c r="AC25" s="5"/>
      <c r="AD25" s="5"/>
      <c r="AE25" s="5"/>
      <c r="AF25" s="6"/>
      <c r="AG25" s="6"/>
      <c r="AH25" s="6"/>
      <c r="AI25" s="6"/>
      <c r="AJ25" s="6"/>
      <c r="AK25" s="6"/>
      <c r="AL25" s="6"/>
      <c r="AM25" s="6"/>
    </row>
    <row r="26" spans="1:39" x14ac:dyDescent="0.25">
      <c r="A26" s="53" t="s">
        <v>6</v>
      </c>
      <c r="B26" s="21">
        <v>45351</v>
      </c>
      <c r="C26" s="22">
        <v>2940603.83</v>
      </c>
      <c r="D26" s="22">
        <v>2490402.42</v>
      </c>
      <c r="E26" s="23">
        <f t="shared" si="0"/>
        <v>0.15309828729972108</v>
      </c>
      <c r="F26" s="22">
        <v>0</v>
      </c>
      <c r="G26" s="22">
        <v>7351.509575</v>
      </c>
      <c r="H26" s="22">
        <v>442849.90042500017</v>
      </c>
      <c r="I26" s="22">
        <v>66427.48506375002</v>
      </c>
      <c r="J26" s="22">
        <v>7197.43</v>
      </c>
    </row>
    <row r="27" spans="1:39" x14ac:dyDescent="0.25">
      <c r="A27" s="53"/>
      <c r="B27" s="24" t="s">
        <v>19</v>
      </c>
      <c r="C27" s="22">
        <v>13899797.800000001</v>
      </c>
      <c r="D27" s="22">
        <v>12011023.939999999</v>
      </c>
      <c r="E27" s="23">
        <f t="shared" si="0"/>
        <v>0.13588498819745429</v>
      </c>
      <c r="F27" s="22">
        <v>0</v>
      </c>
      <c r="G27" s="22">
        <v>34749.494500000001</v>
      </c>
      <c r="H27" s="22">
        <v>1854024.3655000012</v>
      </c>
      <c r="I27" s="22">
        <v>278103.65482500003</v>
      </c>
      <c r="J27" s="22">
        <v>65380.160000000003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x14ac:dyDescent="0.25">
      <c r="A28" s="52" t="s">
        <v>16</v>
      </c>
      <c r="B28" s="25">
        <v>45351</v>
      </c>
      <c r="C28" s="26">
        <v>305366.09999999998</v>
      </c>
      <c r="D28" s="26">
        <v>259563.95</v>
      </c>
      <c r="E28" s="27">
        <f t="shared" si="0"/>
        <v>0.14999094529484436</v>
      </c>
      <c r="F28" s="26">
        <v>0</v>
      </c>
      <c r="G28" s="26">
        <v>763.41525000000001</v>
      </c>
      <c r="H28" s="26">
        <v>45038.734749999967</v>
      </c>
      <c r="I28" s="26">
        <v>6755.810212499995</v>
      </c>
      <c r="J28" s="26">
        <v>1163.45</v>
      </c>
    </row>
    <row r="29" spans="1:39" x14ac:dyDescent="0.25">
      <c r="A29" s="52"/>
      <c r="B29" s="28" t="s">
        <v>19</v>
      </c>
      <c r="C29" s="26">
        <v>3215463.1</v>
      </c>
      <c r="D29" s="26">
        <v>3030430.1</v>
      </c>
      <c r="E29" s="27">
        <f t="shared" si="0"/>
        <v>5.7544743710478283E-2</v>
      </c>
      <c r="F29" s="26">
        <v>0</v>
      </c>
      <c r="G29" s="26">
        <v>8038.6577500000003</v>
      </c>
      <c r="H29" s="26">
        <v>176994.34224999999</v>
      </c>
      <c r="I29" s="26">
        <v>26549.151918750002</v>
      </c>
      <c r="J29" s="26">
        <v>5589.8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x14ac:dyDescent="0.25">
      <c r="A30" s="53" t="s">
        <v>52</v>
      </c>
      <c r="B30" s="21">
        <v>45351</v>
      </c>
      <c r="C30" s="22">
        <v>442440.5</v>
      </c>
      <c r="D30" s="22">
        <v>391810</v>
      </c>
      <c r="E30" s="23">
        <f t="shared" ref="E30:E31" si="4">IF(C30=0,"N/A",+(C30-D30)/C30)</f>
        <v>0.11443459629034865</v>
      </c>
      <c r="F30" s="22">
        <v>0</v>
      </c>
      <c r="G30" s="22">
        <v>1106.1012499999999</v>
      </c>
      <c r="H30" s="22">
        <v>49524.39875</v>
      </c>
      <c r="I30" s="22">
        <v>7428.6598125</v>
      </c>
      <c r="J30" s="22"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x14ac:dyDescent="0.25">
      <c r="A31" s="53"/>
      <c r="B31" s="24" t="s">
        <v>19</v>
      </c>
      <c r="C31" s="22">
        <v>4659344.75</v>
      </c>
      <c r="D31" s="22">
        <v>4358486.51</v>
      </c>
      <c r="E31" s="23">
        <f t="shared" si="4"/>
        <v>6.4570933498750066E-2</v>
      </c>
      <c r="F31" s="22">
        <v>30</v>
      </c>
      <c r="G31" s="22">
        <v>11539.036875</v>
      </c>
      <c r="H31" s="22">
        <v>289291.20312500023</v>
      </c>
      <c r="I31" s="22">
        <v>43393.680562499998</v>
      </c>
      <c r="J31" s="22"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7.5" customHeight="1" x14ac:dyDescent="0.25">
      <c r="A32" s="9"/>
      <c r="B32" s="9"/>
      <c r="C32" s="10"/>
      <c r="D32" s="10"/>
      <c r="E32" s="11"/>
      <c r="F32" s="10"/>
      <c r="G32" s="10"/>
      <c r="H32" s="10"/>
      <c r="I32" s="10"/>
      <c r="J32" s="10"/>
    </row>
    <row r="33" spans="1:39" x14ac:dyDescent="0.25">
      <c r="A33" s="54" t="s">
        <v>4</v>
      </c>
      <c r="B33" s="16">
        <f>+B24</f>
        <v>45351</v>
      </c>
      <c r="C33" s="19">
        <f>+C24+C18+C16+C26+C14+C6+C28+C12+C20+C22+C8+C30+C10</f>
        <v>14124985.279999999</v>
      </c>
      <c r="D33" s="19">
        <f>+D24+D18+D16+D26+D14+D6+D28+D12+D20+D22+D8+D30+D10</f>
        <v>13612242.359999996</v>
      </c>
      <c r="E33" s="11">
        <f t="shared" ref="E33" si="5">+(C33-D33)/C33</f>
        <v>3.6300421546351068E-2</v>
      </c>
      <c r="F33" s="19">
        <f t="shared" ref="F33:J34" si="6">+F24+F18+F16+F26+F14+F6+F28+F12+F20+F22+F8+F30+F10</f>
        <v>3000</v>
      </c>
      <c r="G33" s="19">
        <f t="shared" si="6"/>
        <v>34375.093200000003</v>
      </c>
      <c r="H33" s="19">
        <f t="shared" si="6"/>
        <v>942232.8640750004</v>
      </c>
      <c r="I33" s="19">
        <f t="shared" si="6"/>
        <v>141334.92961125009</v>
      </c>
      <c r="J33" s="19">
        <f t="shared" si="6"/>
        <v>64194.840000000004</v>
      </c>
      <c r="Y33" s="5"/>
      <c r="Z33" s="5"/>
      <c r="AA33" s="5"/>
      <c r="AB33" s="5"/>
      <c r="AC33" s="5"/>
      <c r="AD33" s="5"/>
      <c r="AE33" s="5"/>
    </row>
    <row r="34" spans="1:39" x14ac:dyDescent="0.25">
      <c r="A34" s="54"/>
      <c r="B34" s="17" t="str">
        <f>+B29</f>
        <v>FYTD</v>
      </c>
      <c r="C34" s="19">
        <f>+C25+C19+C17+C27+C15+C7+C29+C13+C21+C23+C9+C31+C11</f>
        <v>131365395.73999996</v>
      </c>
      <c r="D34" s="19">
        <f>+D25+D19+D17+D27+D15+D7+D29+D13+D21+D23+D9+D31+D11</f>
        <v>119145088.47999996</v>
      </c>
      <c r="E34" s="11">
        <f t="shared" ref="E34" si="7">+(C34-D34)/C34</f>
        <v>9.3025314552293445E-2</v>
      </c>
      <c r="F34" s="19">
        <f t="shared" si="6"/>
        <v>98331</v>
      </c>
      <c r="G34" s="19">
        <f t="shared" si="6"/>
        <v>324933.64185000007</v>
      </c>
      <c r="H34" s="19">
        <f t="shared" si="6"/>
        <v>12275626.548149994</v>
      </c>
      <c r="I34" s="19">
        <f t="shared" si="6"/>
        <v>1841343.98666625</v>
      </c>
      <c r="J34" s="19">
        <f t="shared" si="6"/>
        <v>637992.55000000005</v>
      </c>
    </row>
    <row r="35" spans="1:39" x14ac:dyDescent="0.25">
      <c r="A35" s="4" t="s">
        <v>14</v>
      </c>
      <c r="I35" s="12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25">
      <c r="AF36" s="5"/>
      <c r="AG36" s="5"/>
      <c r="AH36" s="5"/>
      <c r="AI36" s="5"/>
      <c r="AJ36" s="5"/>
      <c r="AK36" s="5"/>
      <c r="AL36" s="5"/>
      <c r="AM36" s="5"/>
    </row>
    <row r="37" spans="1:39" ht="1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25"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23.25" x14ac:dyDescent="0.25">
      <c r="A39" s="51" t="s">
        <v>5</v>
      </c>
      <c r="B39" s="51"/>
      <c r="C39" s="51"/>
      <c r="D39" s="51"/>
      <c r="E39" s="51"/>
      <c r="F39" s="51"/>
      <c r="G39" s="51"/>
      <c r="H39" s="51"/>
      <c r="I39" s="51"/>
      <c r="J39" s="51"/>
    </row>
    <row r="40" spans="1:39" ht="23.25" x14ac:dyDescent="0.35">
      <c r="A40" s="44">
        <f>+A2</f>
        <v>45351</v>
      </c>
      <c r="B40" s="44"/>
      <c r="C40" s="44"/>
      <c r="D40" s="44"/>
      <c r="E40" s="44"/>
      <c r="F40" s="44"/>
      <c r="G40" s="44"/>
      <c r="H40" s="44"/>
      <c r="I40" s="44"/>
      <c r="J40" s="44"/>
    </row>
    <row r="41" spans="1:39" ht="23.25" x14ac:dyDescent="0.35">
      <c r="A41" s="44" t="s">
        <v>30</v>
      </c>
      <c r="B41" s="44"/>
      <c r="C41" s="44"/>
      <c r="D41" s="44"/>
      <c r="E41" s="44"/>
      <c r="F41" s="44"/>
      <c r="G41" s="44"/>
      <c r="H41" s="44"/>
      <c r="I41" s="44"/>
      <c r="J41" s="44"/>
    </row>
    <row r="42" spans="1:39" x14ac:dyDescent="0.25">
      <c r="A42" s="42" t="s">
        <v>2</v>
      </c>
      <c r="B42" s="17" t="s">
        <v>3</v>
      </c>
      <c r="C42" s="18"/>
      <c r="D42" s="18"/>
      <c r="E42" s="18"/>
      <c r="F42" s="18" t="s">
        <v>22</v>
      </c>
      <c r="G42" s="18" t="s">
        <v>21</v>
      </c>
      <c r="H42" s="18"/>
      <c r="I42" s="18" t="s">
        <v>20</v>
      </c>
      <c r="J42" s="18" t="s">
        <v>11</v>
      </c>
    </row>
    <row r="43" spans="1:39" x14ac:dyDescent="0.25">
      <c r="A43" s="43"/>
      <c r="B43" s="17" t="s">
        <v>19</v>
      </c>
      <c r="C43" s="31" t="s">
        <v>7</v>
      </c>
      <c r="D43" s="31" t="s">
        <v>0</v>
      </c>
      <c r="E43" s="31" t="s">
        <v>8</v>
      </c>
      <c r="F43" s="31" t="s">
        <v>25</v>
      </c>
      <c r="G43" s="31" t="s">
        <v>34</v>
      </c>
      <c r="H43" s="31" t="s">
        <v>1</v>
      </c>
      <c r="I43" s="31" t="s">
        <v>23</v>
      </c>
      <c r="J43" s="31" t="s">
        <v>24</v>
      </c>
    </row>
    <row r="44" spans="1:39" x14ac:dyDescent="0.25">
      <c r="A44" s="52" t="s">
        <v>28</v>
      </c>
      <c r="B44" s="15">
        <v>45351</v>
      </c>
      <c r="C44" s="14">
        <v>37330098.43</v>
      </c>
      <c r="D44" s="14">
        <v>34593907.57</v>
      </c>
      <c r="E44" s="27">
        <f t="shared" ref="E44:E67" si="8">IF(C44=0,"N/A",+(C44-D44)/C44)</f>
        <v>7.329717774869525E-2</v>
      </c>
      <c r="F44" s="14">
        <v>1208837.08</v>
      </c>
      <c r="G44" s="26">
        <v>89703.383375000005</v>
      </c>
      <c r="H44" s="14">
        <v>1437650.3966249994</v>
      </c>
      <c r="I44" s="14">
        <v>215647.5594937499</v>
      </c>
      <c r="J44" s="14">
        <v>0</v>
      </c>
      <c r="M44" s="13"/>
    </row>
    <row r="45" spans="1:39" x14ac:dyDescent="0.25">
      <c r="A45" s="52"/>
      <c r="B45" s="10" t="s">
        <v>19</v>
      </c>
      <c r="C45" s="14">
        <v>267886456.45999998</v>
      </c>
      <c r="D45" s="14">
        <v>240863837.78</v>
      </c>
      <c r="E45" s="27">
        <f t="shared" si="8"/>
        <v>0.10087340374385413</v>
      </c>
      <c r="F45" s="14">
        <v>12044168.1</v>
      </c>
      <c r="G45" s="26">
        <v>633854.46090000006</v>
      </c>
      <c r="H45" s="14">
        <v>14333441.959099976</v>
      </c>
      <c r="I45" s="14">
        <v>2150016.2938649999</v>
      </c>
      <c r="J45" s="14">
        <v>0</v>
      </c>
    </row>
    <row r="46" spans="1:39" x14ac:dyDescent="0.25">
      <c r="A46" s="53" t="s">
        <v>45</v>
      </c>
      <c r="B46" s="21">
        <v>45351</v>
      </c>
      <c r="C46" s="22">
        <v>5927890.04</v>
      </c>
      <c r="D46" s="22">
        <v>5642457.25</v>
      </c>
      <c r="E46" s="23">
        <f t="shared" si="8"/>
        <v>4.8150823998752861E-2</v>
      </c>
      <c r="F46" s="22">
        <v>5188</v>
      </c>
      <c r="G46" s="22">
        <v>14819.7251</v>
      </c>
      <c r="H46" s="22">
        <v>265425.06490000006</v>
      </c>
      <c r="I46" s="22">
        <v>39813.759735000007</v>
      </c>
      <c r="J46" s="22">
        <v>0</v>
      </c>
    </row>
    <row r="47" spans="1:39" x14ac:dyDescent="0.25">
      <c r="A47" s="53"/>
      <c r="B47" s="24" t="s">
        <v>19</v>
      </c>
      <c r="C47" s="22">
        <v>37591906.949999996</v>
      </c>
      <c r="D47" s="22">
        <v>35101684.980000004</v>
      </c>
      <c r="E47" s="23">
        <f t="shared" si="8"/>
        <v>6.6243566023723402E-2</v>
      </c>
      <c r="F47" s="22">
        <v>1177189.77</v>
      </c>
      <c r="G47" s="22">
        <v>93979.767374999996</v>
      </c>
      <c r="H47" s="22">
        <v>1219052.4326249913</v>
      </c>
      <c r="I47" s="22">
        <v>182857.86489374988</v>
      </c>
      <c r="J47" s="22">
        <v>0</v>
      </c>
    </row>
    <row r="48" spans="1:39" x14ac:dyDescent="0.25">
      <c r="A48" s="49" t="s">
        <v>29</v>
      </c>
      <c r="B48" s="15">
        <v>45351</v>
      </c>
      <c r="C48" s="14">
        <v>19411365.129999999</v>
      </c>
      <c r="D48" s="14">
        <v>18414859.420000002</v>
      </c>
      <c r="E48" s="27">
        <f t="shared" si="8"/>
        <v>5.1336199351580444E-2</v>
      </c>
      <c r="F48" s="14">
        <v>199301.14</v>
      </c>
      <c r="G48" s="26">
        <v>47692.589974999995</v>
      </c>
      <c r="H48" s="14">
        <v>749511.98002499714</v>
      </c>
      <c r="I48" s="14">
        <v>112426.79700374957</v>
      </c>
      <c r="J48" s="14">
        <v>0</v>
      </c>
    </row>
    <row r="49" spans="1:10" x14ac:dyDescent="0.25">
      <c r="A49" s="50"/>
      <c r="B49" s="10" t="s">
        <v>19</v>
      </c>
      <c r="C49" s="14">
        <v>158938408.41</v>
      </c>
      <c r="D49" s="14">
        <v>149767451.37</v>
      </c>
      <c r="E49" s="27">
        <f t="shared" si="8"/>
        <v>5.7701326770194197E-2</v>
      </c>
      <c r="F49" s="14">
        <v>2602958.2600000002</v>
      </c>
      <c r="G49" s="26">
        <v>392337.02552499995</v>
      </c>
      <c r="H49" s="14">
        <v>6175661.7544749919</v>
      </c>
      <c r="I49" s="14">
        <v>926349.26317124895</v>
      </c>
      <c r="J49" s="14">
        <v>0</v>
      </c>
    </row>
    <row r="50" spans="1:10" x14ac:dyDescent="0.25">
      <c r="A50" s="55" t="s">
        <v>49</v>
      </c>
      <c r="B50" s="21">
        <v>45351</v>
      </c>
      <c r="C50" s="22">
        <v>725812.71</v>
      </c>
      <c r="D50" s="22">
        <v>704515.27</v>
      </c>
      <c r="E50" s="23">
        <f t="shared" ref="E50:E51" si="9">IF(C50=0,"N/A",+(C50-D50)/C50)</f>
        <v>2.9342886541625795E-2</v>
      </c>
      <c r="F50" s="22">
        <v>31915</v>
      </c>
      <c r="G50" s="22">
        <v>1814.5317749999999</v>
      </c>
      <c r="H50" s="22">
        <v>0</v>
      </c>
      <c r="I50" s="22">
        <v>0</v>
      </c>
      <c r="J50" s="22">
        <v>0</v>
      </c>
    </row>
    <row r="51" spans="1:10" x14ac:dyDescent="0.25">
      <c r="A51" s="56"/>
      <c r="B51" s="24" t="s">
        <v>19</v>
      </c>
      <c r="C51" s="22">
        <v>4382470.9000000004</v>
      </c>
      <c r="D51" s="22">
        <v>4018934.72</v>
      </c>
      <c r="E51" s="23">
        <f t="shared" si="9"/>
        <v>8.2952331754216582E-2</v>
      </c>
      <c r="F51" s="22">
        <v>195548.55</v>
      </c>
      <c r="G51" s="22">
        <v>-159063.80275</v>
      </c>
      <c r="H51" s="22">
        <v>339483.52275000018</v>
      </c>
      <c r="I51" s="22">
        <v>50922.528885000022</v>
      </c>
      <c r="J51" s="22">
        <v>0</v>
      </c>
    </row>
    <row r="52" spans="1:10" x14ac:dyDescent="0.25">
      <c r="A52" s="49" t="s">
        <v>41</v>
      </c>
      <c r="B52" s="15">
        <v>45351</v>
      </c>
      <c r="C52" s="14">
        <v>137002759.50999999</v>
      </c>
      <c r="D52" s="14">
        <v>123645626.03</v>
      </c>
      <c r="E52" s="27">
        <f t="shared" si="8"/>
        <v>9.7495360880121812E-2</v>
      </c>
      <c r="F52" s="14">
        <v>5066866.43</v>
      </c>
      <c r="G52" s="26">
        <v>329839.73269999999</v>
      </c>
      <c r="H52" s="14">
        <v>7960427.31729999</v>
      </c>
      <c r="I52" s="14">
        <v>1194064.0975949985</v>
      </c>
      <c r="J52" s="14">
        <v>0</v>
      </c>
    </row>
    <row r="53" spans="1:10" x14ac:dyDescent="0.25">
      <c r="A53" s="50"/>
      <c r="B53" s="10" t="s">
        <v>19</v>
      </c>
      <c r="C53" s="14">
        <v>1119782834.0999999</v>
      </c>
      <c r="D53" s="14">
        <v>1003660361.4200001</v>
      </c>
      <c r="E53" s="27">
        <f t="shared" si="8"/>
        <v>0.10370088658604115</v>
      </c>
      <c r="F53" s="14">
        <v>41461075.350000001</v>
      </c>
      <c r="G53" s="26">
        <v>2695804.3968750001</v>
      </c>
      <c r="H53" s="14">
        <v>71965592.93312484</v>
      </c>
      <c r="I53" s="14">
        <v>10794838.93996875</v>
      </c>
      <c r="J53" s="14">
        <v>0</v>
      </c>
    </row>
    <row r="54" spans="1:10" x14ac:dyDescent="0.25">
      <c r="A54" s="55" t="s">
        <v>50</v>
      </c>
      <c r="B54" s="21">
        <v>45351</v>
      </c>
      <c r="C54" s="22">
        <v>658707.30000000005</v>
      </c>
      <c r="D54" s="22">
        <v>579818.01</v>
      </c>
      <c r="E54" s="23">
        <f t="shared" si="8"/>
        <v>0.11976380100842975</v>
      </c>
      <c r="F54" s="22">
        <v>0</v>
      </c>
      <c r="G54" s="22">
        <v>1646.7682500000001</v>
      </c>
      <c r="H54" s="22">
        <v>77242.521750000044</v>
      </c>
      <c r="I54" s="22">
        <v>11586.378262500006</v>
      </c>
      <c r="J54" s="22">
        <v>0</v>
      </c>
    </row>
    <row r="55" spans="1:10" x14ac:dyDescent="0.25">
      <c r="A55" s="56"/>
      <c r="B55" s="24" t="s">
        <v>19</v>
      </c>
      <c r="C55" s="22">
        <v>6798858.29</v>
      </c>
      <c r="D55" s="22">
        <v>6485331.1399999997</v>
      </c>
      <c r="E55" s="23">
        <f t="shared" si="8"/>
        <v>4.6114676409882982E-2</v>
      </c>
      <c r="F55" s="22">
        <v>7300</v>
      </c>
      <c r="G55" s="22">
        <v>16997.145725000002</v>
      </c>
      <c r="H55" s="22">
        <v>289230.00427500036</v>
      </c>
      <c r="I55" s="22">
        <v>43384.500641250059</v>
      </c>
      <c r="J55" s="22">
        <v>0</v>
      </c>
    </row>
    <row r="56" spans="1:10" x14ac:dyDescent="0.25">
      <c r="A56" s="52" t="s">
        <v>43</v>
      </c>
      <c r="B56" s="15">
        <v>45351</v>
      </c>
      <c r="C56" s="14">
        <v>22197443.420000002</v>
      </c>
      <c r="D56" s="14">
        <v>20449369.530000001</v>
      </c>
      <c r="E56" s="27">
        <f t="shared" si="8"/>
        <v>7.875113619728738E-2</v>
      </c>
      <c r="F56" s="14">
        <v>0</v>
      </c>
      <c r="G56" s="26">
        <v>55493.608550000004</v>
      </c>
      <c r="H56" s="14">
        <v>1.4500005636364222E-3</v>
      </c>
      <c r="I56" s="14">
        <v>2.1750008454546332E-4</v>
      </c>
      <c r="J56" s="14">
        <v>0</v>
      </c>
    </row>
    <row r="57" spans="1:10" x14ac:dyDescent="0.25">
      <c r="A57" s="52"/>
      <c r="B57" s="10" t="s">
        <v>19</v>
      </c>
      <c r="C57" s="14">
        <v>163468121.37</v>
      </c>
      <c r="D57" s="14">
        <v>150252718</v>
      </c>
      <c r="E57" s="27">
        <f t="shared" si="8"/>
        <v>8.0843917818617092E-2</v>
      </c>
      <c r="F57" s="14">
        <v>20261112.98</v>
      </c>
      <c r="G57" s="26">
        <v>321901.29342500004</v>
      </c>
      <c r="H57" s="14">
        <v>1462065.7365750049</v>
      </c>
      <c r="I57" s="14">
        <v>219309.86051625019</v>
      </c>
      <c r="J57" s="14">
        <v>0</v>
      </c>
    </row>
    <row r="58" spans="1:10" x14ac:dyDescent="0.25">
      <c r="A58" s="55" t="s">
        <v>42</v>
      </c>
      <c r="B58" s="21">
        <v>45351</v>
      </c>
      <c r="C58" s="22">
        <v>191304576.63</v>
      </c>
      <c r="D58" s="22">
        <v>167947773.5</v>
      </c>
      <c r="E58" s="23">
        <f t="shared" si="8"/>
        <v>0.12209223397291807</v>
      </c>
      <c r="F58" s="22">
        <v>6296456.8300000001</v>
      </c>
      <c r="G58" s="22">
        <v>462520.29949999996</v>
      </c>
      <c r="H58" s="22">
        <v>16597826.000499997</v>
      </c>
      <c r="I58" s="22">
        <v>2489673.9000749993</v>
      </c>
      <c r="J58" s="22">
        <v>0</v>
      </c>
    </row>
    <row r="59" spans="1:10" x14ac:dyDescent="0.25">
      <c r="A59" s="56"/>
      <c r="B59" s="24" t="s">
        <v>19</v>
      </c>
      <c r="C59" s="22">
        <v>1512178800.4899998</v>
      </c>
      <c r="D59" s="22">
        <v>1318210244.46</v>
      </c>
      <c r="E59" s="23">
        <f t="shared" si="8"/>
        <v>0.12827091344432751</v>
      </c>
      <c r="F59" s="22">
        <v>52825821.799999997</v>
      </c>
      <c r="G59" s="22">
        <v>3648382.4667249997</v>
      </c>
      <c r="H59" s="22">
        <v>137494351.7632747</v>
      </c>
      <c r="I59" s="22">
        <v>20624152.764491253</v>
      </c>
      <c r="J59" s="22">
        <v>0</v>
      </c>
    </row>
    <row r="60" spans="1:10" x14ac:dyDescent="0.25">
      <c r="A60" s="52" t="s">
        <v>46</v>
      </c>
      <c r="B60" s="15">
        <v>45351</v>
      </c>
      <c r="C60" s="14">
        <v>575826.38</v>
      </c>
      <c r="D60" s="14">
        <v>518615.92</v>
      </c>
      <c r="E60" s="27">
        <f t="shared" ref="E60:E61" si="10">IF(C60=0,"N/A",+(C60-D60)/C60)</f>
        <v>9.9353662817601412E-2</v>
      </c>
      <c r="F60" s="14">
        <v>16011</v>
      </c>
      <c r="G60" s="26">
        <v>1439.5659499999999</v>
      </c>
      <c r="H60" s="14">
        <v>39759.894050000024</v>
      </c>
      <c r="I60" s="14">
        <v>5963.9841075000031</v>
      </c>
      <c r="J60" s="14">
        <v>0</v>
      </c>
    </row>
    <row r="61" spans="1:10" x14ac:dyDescent="0.25">
      <c r="A61" s="52"/>
      <c r="B61" s="10" t="s">
        <v>19</v>
      </c>
      <c r="C61" s="14">
        <v>8727781.0999999996</v>
      </c>
      <c r="D61" s="14">
        <v>8247420.9800000004</v>
      </c>
      <c r="E61" s="27">
        <f t="shared" si="10"/>
        <v>5.5038057725806069E-2</v>
      </c>
      <c r="F61" s="14">
        <v>423823.11</v>
      </c>
      <c r="G61" s="26">
        <v>31852.77275</v>
      </c>
      <c r="H61" s="14">
        <v>63741.097249999199</v>
      </c>
      <c r="I61" s="14">
        <v>9561.1662449999985</v>
      </c>
      <c r="J61" s="14">
        <v>0</v>
      </c>
    </row>
    <row r="62" spans="1:10" x14ac:dyDescent="0.25">
      <c r="A62" s="55" t="s">
        <v>48</v>
      </c>
      <c r="B62" s="21">
        <v>45351</v>
      </c>
      <c r="C62" s="22">
        <v>12773049.92</v>
      </c>
      <c r="D62" s="22">
        <v>12474370.300000001</v>
      </c>
      <c r="E62" s="23">
        <f t="shared" ref="E62:E63" si="11">IF(C62=0,"N/A",+(C62-D62)/C62)</f>
        <v>2.3383578853185847E-2</v>
      </c>
      <c r="F62" s="22">
        <v>578968.67000000004</v>
      </c>
      <c r="G62" s="22">
        <v>30485.203125</v>
      </c>
      <c r="H62" s="22">
        <v>0</v>
      </c>
      <c r="I62" s="22">
        <v>0</v>
      </c>
      <c r="J62" s="22">
        <v>0</v>
      </c>
    </row>
    <row r="63" spans="1:10" x14ac:dyDescent="0.25">
      <c r="A63" s="56"/>
      <c r="B63" s="24" t="s">
        <v>19</v>
      </c>
      <c r="C63" s="22">
        <v>94830929.350000009</v>
      </c>
      <c r="D63" s="22">
        <v>88033261.539999992</v>
      </c>
      <c r="E63" s="23">
        <f t="shared" si="11"/>
        <v>7.1681969760217443E-2</v>
      </c>
      <c r="F63" s="22">
        <v>9151358.8899999987</v>
      </c>
      <c r="G63" s="22">
        <v>208740.37615</v>
      </c>
      <c r="H63" s="22">
        <v>3.8500183263749932E-3</v>
      </c>
      <c r="I63" s="22">
        <v>2.0625005847250575E-3</v>
      </c>
      <c r="J63" s="22">
        <v>0</v>
      </c>
    </row>
    <row r="64" spans="1:10" ht="15" customHeight="1" x14ac:dyDescent="0.25">
      <c r="A64" s="52" t="s">
        <v>44</v>
      </c>
      <c r="B64" s="15">
        <v>45351</v>
      </c>
      <c r="C64" s="14">
        <v>-240.51</v>
      </c>
      <c r="D64" s="14">
        <v>18544.73</v>
      </c>
      <c r="E64" s="27">
        <f t="shared" si="8"/>
        <v>78.105858384266767</v>
      </c>
      <c r="F64" s="14">
        <v>0</v>
      </c>
      <c r="G64" s="26">
        <v>-0.601275</v>
      </c>
      <c r="H64" s="14">
        <v>1.2750000023515895E-3</v>
      </c>
      <c r="I64" s="14">
        <v>1.9125000035273841E-4</v>
      </c>
      <c r="J64" s="14">
        <v>0</v>
      </c>
    </row>
    <row r="65" spans="1:10" x14ac:dyDescent="0.25">
      <c r="A65" s="52"/>
      <c r="B65" s="10" t="s">
        <v>19</v>
      </c>
      <c r="C65" s="14">
        <v>25192477.799999997</v>
      </c>
      <c r="D65" s="14">
        <v>22872291.379999999</v>
      </c>
      <c r="E65" s="27">
        <f t="shared" si="8"/>
        <v>9.2098381049282821E-2</v>
      </c>
      <c r="F65" s="14">
        <v>1016128.7400000001</v>
      </c>
      <c r="G65" s="26">
        <v>60440.872649999998</v>
      </c>
      <c r="H65" s="14">
        <v>1262401.4473499977</v>
      </c>
      <c r="I65" s="14">
        <v>189360.21710249994</v>
      </c>
      <c r="J65" s="14">
        <v>0</v>
      </c>
    </row>
    <row r="66" spans="1:10" x14ac:dyDescent="0.25">
      <c r="A66" s="55" t="s">
        <v>47</v>
      </c>
      <c r="B66" s="21">
        <v>45351</v>
      </c>
      <c r="C66" s="22">
        <v>525383.82999999996</v>
      </c>
      <c r="D66" s="22">
        <v>510094.04</v>
      </c>
      <c r="E66" s="23">
        <f t="shared" si="8"/>
        <v>2.9102132815926177E-2</v>
      </c>
      <c r="F66" s="22">
        <v>7977.35</v>
      </c>
      <c r="G66" s="22">
        <v>1287.0562</v>
      </c>
      <c r="H66" s="22">
        <v>3.7999999785460759E-3</v>
      </c>
      <c r="I66" s="22">
        <v>5.6999999678737363E-4</v>
      </c>
      <c r="J66" s="22">
        <v>0</v>
      </c>
    </row>
    <row r="67" spans="1:10" x14ac:dyDescent="0.25">
      <c r="A67" s="56"/>
      <c r="B67" s="24" t="s">
        <v>19</v>
      </c>
      <c r="C67" s="22">
        <v>3706341.6300000004</v>
      </c>
      <c r="D67" s="22">
        <v>3493134.6899999995</v>
      </c>
      <c r="E67" s="23">
        <f t="shared" si="8"/>
        <v>5.7524902257863601E-2</v>
      </c>
      <c r="F67" s="22">
        <v>106941.83</v>
      </c>
      <c r="G67" s="22">
        <v>8972.9195000000018</v>
      </c>
      <c r="H67" s="22">
        <v>127790.67050000087</v>
      </c>
      <c r="I67" s="22">
        <v>19168.601906250002</v>
      </c>
      <c r="J67" s="22">
        <v>0</v>
      </c>
    </row>
    <row r="68" spans="1:10" ht="5.25" customHeight="1" x14ac:dyDescent="0.25">
      <c r="A68" s="9"/>
      <c r="B68" s="9"/>
      <c r="C68" s="10"/>
      <c r="D68" s="10"/>
      <c r="E68" s="11"/>
      <c r="F68" s="10"/>
      <c r="G68" s="10"/>
      <c r="H68" s="10"/>
      <c r="I68" s="10"/>
      <c r="J68" s="10"/>
    </row>
    <row r="69" spans="1:10" x14ac:dyDescent="0.25">
      <c r="A69" s="54" t="s">
        <v>4</v>
      </c>
      <c r="B69" s="16">
        <f>+B64</f>
        <v>45351</v>
      </c>
      <c r="C69" s="19">
        <f>+C44+C46+C48+C52+C56+C58+C64+C60+C66+C62+C50+C54</f>
        <v>428432672.78999996</v>
      </c>
      <c r="D69" s="19">
        <f>+D44+D46+D48+D52+D56+D58+D64+D60+D66+D62+D50+D54</f>
        <v>385499951.57000005</v>
      </c>
      <c r="E69" s="11">
        <f>IF(C69=0,"N/A",+(C69-D69)/C69)</f>
        <v>0.10020879346203308</v>
      </c>
      <c r="F69" s="19">
        <f t="shared" ref="F69:J70" si="12">+F44+F46+F48+F52+F56+F58+F64+F60+F66+F62+F50+F54</f>
        <v>13411521.5</v>
      </c>
      <c r="G69" s="19">
        <f t="shared" si="12"/>
        <v>1036741.8632249999</v>
      </c>
      <c r="H69" s="19">
        <f t="shared" si="12"/>
        <v>27127843.18167498</v>
      </c>
      <c r="I69" s="19">
        <f t="shared" si="12"/>
        <v>4069176.477251247</v>
      </c>
      <c r="J69" s="19">
        <f t="shared" si="12"/>
        <v>0</v>
      </c>
    </row>
    <row r="70" spans="1:10" x14ac:dyDescent="0.25">
      <c r="A70" s="54"/>
      <c r="B70" s="17" t="str">
        <f>+B65</f>
        <v>FYTD</v>
      </c>
      <c r="C70" s="19">
        <f>+C45+C47+C49+C53+C57+C59+C65+C61+C67+C63+C51+C55</f>
        <v>3403485386.8499999</v>
      </c>
      <c r="D70" s="19">
        <f>+D45+D47+D49+D53+D57+D59+D65+D61+D67+D63+D51+D55</f>
        <v>3031006672.46</v>
      </c>
      <c r="E70" s="11">
        <f>IF(C70=0,"N/A",+(C70-D70)/C70)</f>
        <v>0.10944037422024516</v>
      </c>
      <c r="F70" s="19">
        <f t="shared" si="12"/>
        <v>141273427.38</v>
      </c>
      <c r="G70" s="19">
        <f t="shared" si="12"/>
        <v>7954199.6948499987</v>
      </c>
      <c r="H70" s="19">
        <f t="shared" si="12"/>
        <v>234732813.32514951</v>
      </c>
      <c r="I70" s="19">
        <f t="shared" si="12"/>
        <v>35209922.003748745</v>
      </c>
      <c r="J70" s="19">
        <f t="shared" si="12"/>
        <v>0</v>
      </c>
    </row>
    <row r="71" spans="1:10" x14ac:dyDescent="0.25">
      <c r="A71" s="4" t="s">
        <v>14</v>
      </c>
      <c r="I71" s="12"/>
    </row>
    <row r="72" spans="1:10" x14ac:dyDescent="0.25">
      <c r="A72" s="4"/>
      <c r="I72" s="12"/>
    </row>
    <row r="73" spans="1:10" x14ac:dyDescent="0.25">
      <c r="A73" s="4"/>
      <c r="I73" s="12"/>
    </row>
    <row r="74" spans="1:10" x14ac:dyDescent="0.25">
      <c r="A74" s="4"/>
      <c r="I74" s="12"/>
    </row>
    <row r="76" spans="1:10" ht="23.25" x14ac:dyDescent="0.35">
      <c r="A76" s="44" t="s">
        <v>31</v>
      </c>
      <c r="B76" s="44"/>
      <c r="C76" s="44"/>
      <c r="D76" s="44"/>
      <c r="E76" s="44"/>
      <c r="F76" s="44"/>
      <c r="G76" s="44"/>
      <c r="H76" s="44"/>
      <c r="I76" s="44"/>
      <c r="J76" s="44"/>
    </row>
    <row r="77" spans="1:10" ht="23.25" x14ac:dyDescent="0.35">
      <c r="A77" s="44">
        <f>+A2</f>
        <v>45351</v>
      </c>
      <c r="B77" s="44"/>
      <c r="C77" s="44"/>
      <c r="D77" s="44"/>
      <c r="E77" s="44"/>
      <c r="F77" s="44"/>
      <c r="G77" s="44"/>
      <c r="H77" s="44"/>
      <c r="I77" s="44"/>
      <c r="J77" s="44"/>
    </row>
    <row r="78" spans="1:10" x14ac:dyDescent="0.25">
      <c r="A78" s="42" t="s">
        <v>2</v>
      </c>
      <c r="B78" s="17" t="s">
        <v>3</v>
      </c>
      <c r="C78" s="18"/>
      <c r="D78" s="18"/>
      <c r="E78" s="18"/>
      <c r="F78" s="18" t="s">
        <v>22</v>
      </c>
      <c r="G78" s="18" t="s">
        <v>21</v>
      </c>
      <c r="H78" s="18"/>
      <c r="I78" s="18" t="s">
        <v>20</v>
      </c>
      <c r="J78" s="18" t="s">
        <v>11</v>
      </c>
    </row>
    <row r="79" spans="1:10" x14ac:dyDescent="0.25">
      <c r="A79" s="43"/>
      <c r="B79" s="17" t="s">
        <v>19</v>
      </c>
      <c r="C79" s="33" t="s">
        <v>7</v>
      </c>
      <c r="D79" s="33" t="s">
        <v>0</v>
      </c>
      <c r="E79" s="33" t="s">
        <v>8</v>
      </c>
      <c r="F79" s="33" t="s">
        <v>25</v>
      </c>
      <c r="G79" s="33" t="s">
        <v>34</v>
      </c>
      <c r="H79" s="33" t="s">
        <v>1</v>
      </c>
      <c r="I79" s="33" t="s">
        <v>23</v>
      </c>
      <c r="J79" s="33" t="s">
        <v>24</v>
      </c>
    </row>
    <row r="80" spans="1:10" x14ac:dyDescent="0.25">
      <c r="A80" s="54" t="s">
        <v>32</v>
      </c>
      <c r="B80" s="16">
        <f>+B69</f>
        <v>45351</v>
      </c>
      <c r="C80" s="19">
        <f>+C69+C33</f>
        <v>442557658.06999993</v>
      </c>
      <c r="D80" s="19">
        <f>+D69+D33</f>
        <v>399112193.93000007</v>
      </c>
      <c r="E80" s="11">
        <f t="shared" ref="E80:E81" si="13">+(C80-D80)/C80</f>
        <v>9.8169048366412048E-2</v>
      </c>
      <c r="F80" s="19">
        <f t="shared" ref="F80:J81" si="14">+F69+F33</f>
        <v>13414521.5</v>
      </c>
      <c r="G80" s="19">
        <f t="shared" si="14"/>
        <v>1071116.956425</v>
      </c>
      <c r="H80" s="19">
        <f t="shared" si="14"/>
        <v>28070076.045749981</v>
      </c>
      <c r="I80" s="19">
        <f t="shared" si="14"/>
        <v>4210511.4068624973</v>
      </c>
      <c r="J80" s="19">
        <f t="shared" si="14"/>
        <v>64194.840000000004</v>
      </c>
    </row>
    <row r="81" spans="1:10" x14ac:dyDescent="0.25">
      <c r="A81" s="54"/>
      <c r="B81" s="16" t="str">
        <f>+B70</f>
        <v>FYTD</v>
      </c>
      <c r="C81" s="19">
        <f>+C70+C34</f>
        <v>3534850782.5899997</v>
      </c>
      <c r="D81" s="19">
        <f>+D70+D34</f>
        <v>3150151760.9400001</v>
      </c>
      <c r="E81" s="11">
        <f t="shared" si="13"/>
        <v>0.10883034258326714</v>
      </c>
      <c r="F81" s="19">
        <f t="shared" si="14"/>
        <v>141371758.38</v>
      </c>
      <c r="G81" s="19">
        <f t="shared" si="14"/>
        <v>8279133.3366999989</v>
      </c>
      <c r="H81" s="19">
        <f t="shared" si="14"/>
        <v>247008439.87329951</v>
      </c>
      <c r="I81" s="19">
        <f t="shared" si="14"/>
        <v>37051265.990414992</v>
      </c>
      <c r="J81" s="19">
        <f t="shared" si="14"/>
        <v>637992.55000000005</v>
      </c>
    </row>
    <row r="82" spans="1:10" x14ac:dyDescent="0.25">
      <c r="A82" s="46" t="s">
        <v>14</v>
      </c>
      <c r="B82" s="46"/>
      <c r="C82" s="46"/>
      <c r="D82" s="46"/>
      <c r="E82" s="46"/>
      <c r="F82" s="46"/>
      <c r="G82" s="46"/>
      <c r="H82" s="46"/>
      <c r="I82" s="46"/>
      <c r="J82" s="46"/>
    </row>
    <row r="83" spans="1:10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x14ac:dyDescent="0.25">
      <c r="A84" s="45" t="s">
        <v>10</v>
      </c>
      <c r="B84" s="45"/>
      <c r="C84" s="45"/>
      <c r="D84" s="45"/>
      <c r="E84" s="45"/>
      <c r="F84" s="45"/>
      <c r="G84" s="45"/>
      <c r="H84" s="45"/>
      <c r="I84" s="45"/>
      <c r="J84" s="45"/>
    </row>
    <row r="85" spans="1:10" ht="29.25" customHeight="1" x14ac:dyDescent="0.25">
      <c r="A85" s="45" t="s">
        <v>13</v>
      </c>
      <c r="B85" s="45"/>
      <c r="C85" s="45"/>
      <c r="D85" s="45"/>
      <c r="E85" s="45"/>
      <c r="F85" s="45"/>
      <c r="G85" s="45"/>
      <c r="H85" s="45"/>
      <c r="I85" s="45"/>
      <c r="J85" s="45"/>
    </row>
    <row r="86" spans="1:10" x14ac:dyDescent="0.25">
      <c r="A86" s="47" t="s">
        <v>35</v>
      </c>
      <c r="B86" s="48"/>
      <c r="C86" s="48"/>
      <c r="D86" s="48"/>
      <c r="E86" s="48"/>
      <c r="F86" s="48"/>
      <c r="G86" s="48"/>
      <c r="H86" s="48"/>
      <c r="I86" s="48"/>
      <c r="J86" s="48"/>
    </row>
    <row r="87" spans="1:10" ht="29.25" customHeight="1" x14ac:dyDescent="0.25">
      <c r="A87" s="45" t="s">
        <v>36</v>
      </c>
      <c r="B87" s="45"/>
      <c r="C87" s="45"/>
      <c r="D87" s="45"/>
      <c r="E87" s="45"/>
      <c r="F87" s="45"/>
      <c r="G87" s="45"/>
      <c r="H87" s="45"/>
      <c r="I87" s="45"/>
      <c r="J87" s="45"/>
    </row>
    <row r="88" spans="1:10" x14ac:dyDescent="0.25">
      <c r="A88" s="45" t="s">
        <v>9</v>
      </c>
      <c r="B88" s="45"/>
      <c r="C88" s="45"/>
      <c r="D88" s="45"/>
      <c r="E88" s="45"/>
      <c r="F88" s="45"/>
      <c r="G88" s="45"/>
      <c r="H88" s="45"/>
      <c r="I88" s="45"/>
      <c r="J88" s="45"/>
    </row>
    <row r="89" spans="1:10" x14ac:dyDescent="0.25">
      <c r="A89" s="45" t="s">
        <v>12</v>
      </c>
      <c r="B89" s="45"/>
      <c r="C89" s="45"/>
      <c r="D89" s="45"/>
      <c r="E89" s="45"/>
      <c r="F89" s="45"/>
      <c r="G89" s="45"/>
      <c r="H89" s="45"/>
      <c r="I89" s="45"/>
      <c r="J89" s="32"/>
    </row>
    <row r="90" spans="1:10" x14ac:dyDescent="0.25">
      <c r="A90" s="46" t="s">
        <v>33</v>
      </c>
      <c r="B90" s="46"/>
      <c r="C90" s="46"/>
      <c r="D90" s="46"/>
      <c r="E90" s="46"/>
      <c r="F90" s="46"/>
      <c r="G90" s="46"/>
      <c r="H90" s="46"/>
      <c r="I90" s="46"/>
      <c r="J90" s="46"/>
    </row>
    <row r="91" spans="1:10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</row>
    <row r="93" spans="1:10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</row>
  </sheetData>
  <mergeCells count="49">
    <mergeCell ref="A8:A9"/>
    <mergeCell ref="A10:A11"/>
    <mergeCell ref="A28:A29"/>
    <mergeCell ref="A33:A34"/>
    <mergeCell ref="A30:A31"/>
    <mergeCell ref="A26:A27"/>
    <mergeCell ref="A12:A13"/>
    <mergeCell ref="A14:A15"/>
    <mergeCell ref="A16:A17"/>
    <mergeCell ref="A18:A19"/>
    <mergeCell ref="A20:A21"/>
    <mergeCell ref="A24:A25"/>
    <mergeCell ref="A22:A23"/>
    <mergeCell ref="A1:J1"/>
    <mergeCell ref="A2:J2"/>
    <mergeCell ref="A3:J3"/>
    <mergeCell ref="A4:A5"/>
    <mergeCell ref="A6:A7"/>
    <mergeCell ref="A62:A63"/>
    <mergeCell ref="A40:J40"/>
    <mergeCell ref="A41:J41"/>
    <mergeCell ref="A42:A43"/>
    <mergeCell ref="A50:A51"/>
    <mergeCell ref="A54:A55"/>
    <mergeCell ref="A93:J93"/>
    <mergeCell ref="A48:A49"/>
    <mergeCell ref="A39:J39"/>
    <mergeCell ref="A44:A45"/>
    <mergeCell ref="A46:A47"/>
    <mergeCell ref="A80:A81"/>
    <mergeCell ref="A82:J82"/>
    <mergeCell ref="A92:J92"/>
    <mergeCell ref="A52:A53"/>
    <mergeCell ref="A56:A57"/>
    <mergeCell ref="A58:A59"/>
    <mergeCell ref="A64:A65"/>
    <mergeCell ref="A69:A70"/>
    <mergeCell ref="A76:J76"/>
    <mergeCell ref="A60:A61"/>
    <mergeCell ref="A66:A67"/>
    <mergeCell ref="A78:A79"/>
    <mergeCell ref="A77:J77"/>
    <mergeCell ref="A89:I89"/>
    <mergeCell ref="A90:J90"/>
    <mergeCell ref="A84:J84"/>
    <mergeCell ref="A85:J85"/>
    <mergeCell ref="A86:J86"/>
    <mergeCell ref="A87:J87"/>
    <mergeCell ref="A88:J88"/>
  </mergeCells>
  <pageMargins left="0.4" right="0.35" top="0.44" bottom="0.38" header="0.3" footer="0.3"/>
  <pageSetup scale="84" fitToHeight="0" orientation="landscape" r:id="rId1"/>
  <headerFooter>
    <oddFooter>&amp;RPage &amp;P of &amp;N</oddFooter>
  </headerFooter>
  <rowBreaks count="2" manualBreakCount="2">
    <brk id="38" max="9" man="1"/>
    <brk id="7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BC7E1-1295-4C9D-BC9B-5F252E41DCF6}">
  <dimension ref="A2:J36"/>
  <sheetViews>
    <sheetView tabSelected="1" topLeftCell="A4" zoomScaleNormal="100" workbookViewId="0">
      <selection activeCell="H14" sqref="H14"/>
    </sheetView>
  </sheetViews>
  <sheetFormatPr defaultRowHeight="15" x14ac:dyDescent="0.25"/>
  <cols>
    <col min="1" max="1" width="20.7109375" bestFit="1" customWidth="1"/>
    <col min="2" max="2" width="4.28515625" customWidth="1"/>
    <col min="3" max="3" width="13.42578125" customWidth="1"/>
    <col min="5" max="6" width="13.42578125" customWidth="1"/>
    <col min="8" max="8" width="6.7109375" customWidth="1"/>
    <col min="9" max="10" width="15.42578125" bestFit="1" customWidth="1"/>
  </cols>
  <sheetData>
    <row r="2" spans="1:10" ht="23.25" x14ac:dyDescent="0.25">
      <c r="A2" s="51" t="s">
        <v>54</v>
      </c>
      <c r="B2" s="51"/>
      <c r="C2" s="51"/>
      <c r="D2" s="51"/>
      <c r="E2" s="51"/>
      <c r="F2" s="51"/>
      <c r="G2" s="51"/>
      <c r="H2" s="51"/>
      <c r="I2" s="7"/>
    </row>
    <row r="3" spans="1:10" ht="23.25" x14ac:dyDescent="0.35">
      <c r="A3" s="44">
        <v>45323</v>
      </c>
      <c r="B3" s="44"/>
      <c r="C3" s="44"/>
      <c r="D3" s="44"/>
      <c r="E3" s="44"/>
      <c r="F3" s="44"/>
      <c r="G3" s="44"/>
      <c r="H3" s="44"/>
      <c r="I3" s="8"/>
      <c r="J3" s="8"/>
    </row>
    <row r="4" spans="1:10" ht="23.25" x14ac:dyDescent="0.35">
      <c r="A4" s="8"/>
      <c r="B4" s="8"/>
      <c r="C4" s="8"/>
      <c r="D4" s="8"/>
      <c r="E4" s="8"/>
      <c r="F4" s="8"/>
      <c r="G4" s="8"/>
      <c r="H4" s="8"/>
      <c r="I4" s="8"/>
    </row>
    <row r="5" spans="1:10" ht="30" x14ac:dyDescent="0.25">
      <c r="C5" s="34" t="s">
        <v>55</v>
      </c>
      <c r="D5" s="34" t="s">
        <v>56</v>
      </c>
      <c r="E5" s="34" t="s">
        <v>57</v>
      </c>
      <c r="F5" s="35" t="s">
        <v>58</v>
      </c>
      <c r="G5" s="35" t="s">
        <v>8</v>
      </c>
    </row>
    <row r="6" spans="1:10" x14ac:dyDescent="0.25">
      <c r="A6" s="1" t="s">
        <v>61</v>
      </c>
      <c r="C6" s="36">
        <v>3865806.0300000003</v>
      </c>
      <c r="D6" s="2">
        <f>+IF(C6=0,"N/A",C6/C$18)</f>
        <v>8.7351466265201475E-3</v>
      </c>
      <c r="E6" s="36">
        <v>3426985.36</v>
      </c>
      <c r="F6" s="36">
        <f>+C6-E6</f>
        <v>438820.67000000039</v>
      </c>
      <c r="G6" s="2">
        <f>+IF(C6=0,"N/A",F6/C6)</f>
        <v>0.11351336994008475</v>
      </c>
    </row>
    <row r="7" spans="1:10" x14ac:dyDescent="0.25">
      <c r="A7" s="1" t="s">
        <v>62</v>
      </c>
      <c r="C7" s="36">
        <v>10135449.51</v>
      </c>
      <c r="D7" s="2">
        <f t="shared" ref="D7:D17" si="0">+IF(C7=0,"N/A",C7/C$18)</f>
        <v>2.2901986521952262E-2</v>
      </c>
      <c r="E7" s="36">
        <v>9348322.7000000011</v>
      </c>
      <c r="F7" s="36">
        <f t="shared" ref="F7:F18" si="1">+C7-E7</f>
        <v>787126.80999999866</v>
      </c>
      <c r="G7" s="2">
        <f t="shared" ref="G7:G18" si="2">+IF(C7=0,"N/A",F7/C7)</f>
        <v>7.7660769680061151E-2</v>
      </c>
    </row>
    <row r="8" spans="1:10" x14ac:dyDescent="0.25">
      <c r="A8" s="1" t="s">
        <v>63</v>
      </c>
      <c r="C8" s="36">
        <v>403956.35</v>
      </c>
      <c r="D8" s="2">
        <f t="shared" si="0"/>
        <v>9.1277677166950143E-4</v>
      </c>
      <c r="E8" s="36">
        <v>242309.79</v>
      </c>
      <c r="F8" s="36">
        <f t="shared" si="1"/>
        <v>161646.55999999997</v>
      </c>
      <c r="G8" s="2">
        <f t="shared" si="2"/>
        <v>0.40015848246970243</v>
      </c>
    </row>
    <row r="9" spans="1:10" x14ac:dyDescent="0.25">
      <c r="A9" s="1" t="s">
        <v>64</v>
      </c>
      <c r="C9" s="36">
        <v>53304123.770000011</v>
      </c>
      <c r="D9" s="2">
        <f t="shared" si="0"/>
        <v>0.12044560262872993</v>
      </c>
      <c r="E9" s="36">
        <v>51079027.209999993</v>
      </c>
      <c r="F9" s="36">
        <f t="shared" si="1"/>
        <v>2225096.5600000173</v>
      </c>
      <c r="G9" s="2">
        <f t="shared" si="2"/>
        <v>4.1743422508941412E-2</v>
      </c>
    </row>
    <row r="10" spans="1:10" x14ac:dyDescent="0.25">
      <c r="A10" s="1" t="s">
        <v>65</v>
      </c>
      <c r="C10" s="36">
        <v>38962.479999999996</v>
      </c>
      <c r="D10" s="2">
        <f t="shared" si="0"/>
        <v>8.803933076095354E-5</v>
      </c>
      <c r="E10" s="36">
        <v>123689.87000000001</v>
      </c>
      <c r="F10" s="36">
        <f t="shared" si="1"/>
        <v>-84727.390000000014</v>
      </c>
      <c r="G10" s="2">
        <f t="shared" si="2"/>
        <v>-2.1745892458590936</v>
      </c>
    </row>
    <row r="11" spans="1:10" x14ac:dyDescent="0.25">
      <c r="A11" s="1" t="s">
        <v>66</v>
      </c>
      <c r="C11" s="36">
        <v>789632.69000000006</v>
      </c>
      <c r="D11" s="2">
        <f t="shared" si="0"/>
        <v>1.7842481683550816E-3</v>
      </c>
      <c r="E11" s="36">
        <v>343396.63000000006</v>
      </c>
      <c r="F11" s="36">
        <f t="shared" si="1"/>
        <v>446236.06</v>
      </c>
      <c r="G11" s="2">
        <f t="shared" si="2"/>
        <v>0.5651185236518006</v>
      </c>
    </row>
    <row r="12" spans="1:10" x14ac:dyDescent="0.25">
      <c r="A12" s="1" t="s">
        <v>67</v>
      </c>
      <c r="C12" s="36">
        <v>83690382.789999962</v>
      </c>
      <c r="D12" s="2">
        <f t="shared" si="0"/>
        <v>0.18910616808682665</v>
      </c>
      <c r="E12" s="36">
        <v>79877219.939999983</v>
      </c>
      <c r="F12" s="36">
        <f t="shared" si="1"/>
        <v>3813162.8499999791</v>
      </c>
      <c r="G12" s="2">
        <f t="shared" si="2"/>
        <v>4.5562736396703496E-2</v>
      </c>
    </row>
    <row r="13" spans="1:10" x14ac:dyDescent="0.25">
      <c r="A13" s="1" t="s">
        <v>68</v>
      </c>
      <c r="C13" s="36">
        <v>13189538.440000001</v>
      </c>
      <c r="D13" s="2">
        <f t="shared" si="0"/>
        <v>2.980298321111673E-2</v>
      </c>
      <c r="E13" s="36">
        <v>17695328.23</v>
      </c>
      <c r="F13" s="36">
        <f t="shared" si="1"/>
        <v>-4505789.7899999991</v>
      </c>
      <c r="G13" s="2">
        <f t="shared" si="2"/>
        <v>-0.34161845848488981</v>
      </c>
    </row>
    <row r="14" spans="1:10" x14ac:dyDescent="0.25">
      <c r="A14" s="1" t="s">
        <v>69</v>
      </c>
      <c r="C14" s="36">
        <v>15157928.019999996</v>
      </c>
      <c r="D14" s="2">
        <f t="shared" si="0"/>
        <v>3.4250741703390167E-2</v>
      </c>
      <c r="E14" s="36">
        <v>13822426.420000002</v>
      </c>
      <c r="F14" s="36">
        <f t="shared" si="1"/>
        <v>1335501.599999994</v>
      </c>
      <c r="G14" s="2">
        <f t="shared" si="2"/>
        <v>8.8105814873766258E-2</v>
      </c>
    </row>
    <row r="15" spans="1:10" x14ac:dyDescent="0.25">
      <c r="A15" s="1" t="s">
        <v>70</v>
      </c>
      <c r="C15" s="36">
        <v>25848741.210000005</v>
      </c>
      <c r="D15" s="2">
        <f t="shared" si="0"/>
        <v>5.8407623876649564E-2</v>
      </c>
      <c r="E15" s="36">
        <v>24087878.980000004</v>
      </c>
      <c r="F15" s="36">
        <f t="shared" si="1"/>
        <v>1760862.2300000004</v>
      </c>
      <c r="G15" s="2">
        <f t="shared" si="2"/>
        <v>6.8121778762626262E-2</v>
      </c>
    </row>
    <row r="16" spans="1:10" x14ac:dyDescent="0.25">
      <c r="A16" s="1" t="s">
        <v>71</v>
      </c>
      <c r="C16" s="36">
        <v>215993910.33000004</v>
      </c>
      <c r="D16" s="2">
        <f t="shared" si="0"/>
        <v>0.4880582374092875</v>
      </c>
      <c r="E16" s="36">
        <v>180314112.18000004</v>
      </c>
      <c r="F16" s="36">
        <f t="shared" si="1"/>
        <v>35679798.150000006</v>
      </c>
      <c r="G16" s="2">
        <f t="shared" si="2"/>
        <v>0.16518890785155776</v>
      </c>
    </row>
    <row r="17" spans="1:8" x14ac:dyDescent="0.25">
      <c r="A17" s="1" t="s">
        <v>21</v>
      </c>
      <c r="C17" s="36">
        <v>20139225.999999795</v>
      </c>
      <c r="D17" s="2">
        <f t="shared" si="0"/>
        <v>4.5506445664741504E-2</v>
      </c>
      <c r="E17" s="36">
        <v>18751496.119996119</v>
      </c>
      <c r="F17" s="36">
        <f t="shared" si="1"/>
        <v>1387729.8800036758</v>
      </c>
      <c r="G17" s="2">
        <f t="shared" si="2"/>
        <v>6.8906813002827916E-2</v>
      </c>
    </row>
    <row r="18" spans="1:8" ht="15.75" thickBot="1" x14ac:dyDescent="0.3">
      <c r="A18" s="37" t="s">
        <v>59</v>
      </c>
      <c r="C18" s="38">
        <f>SUM(C6:C17)</f>
        <v>442557657.61999983</v>
      </c>
      <c r="D18" s="39">
        <f>SUM(D6:D17)</f>
        <v>0.99999999999999989</v>
      </c>
      <c r="E18" s="38">
        <f>SUM(E6:E17)</f>
        <v>399112193.42999619</v>
      </c>
      <c r="F18" s="38">
        <f t="shared" si="1"/>
        <v>43445464.190003633</v>
      </c>
      <c r="G18" s="39">
        <f t="shared" si="2"/>
        <v>9.8169048579220125E-2</v>
      </c>
    </row>
    <row r="19" spans="1:8" ht="15.75" thickTop="1" x14ac:dyDescent="0.25">
      <c r="A19" s="40"/>
      <c r="B19" s="40"/>
      <c r="C19" s="40"/>
      <c r="D19" s="41"/>
    </row>
    <row r="21" spans="1:8" ht="23.25" x14ac:dyDescent="0.35">
      <c r="A21" s="44" t="s">
        <v>60</v>
      </c>
      <c r="B21" s="44"/>
      <c r="C21" s="44"/>
      <c r="D21" s="44"/>
      <c r="E21" s="44"/>
      <c r="F21" s="44"/>
      <c r="G21" s="44"/>
      <c r="H21" s="44"/>
    </row>
    <row r="22" spans="1:8" ht="30" x14ac:dyDescent="0.25">
      <c r="C22" s="34" t="s">
        <v>55</v>
      </c>
      <c r="D22" s="34" t="s">
        <v>56</v>
      </c>
      <c r="E22" s="34" t="s">
        <v>57</v>
      </c>
      <c r="F22" s="35" t="s">
        <v>58</v>
      </c>
      <c r="G22" s="35" t="s">
        <v>8</v>
      </c>
    </row>
    <row r="23" spans="1:8" x14ac:dyDescent="0.25">
      <c r="A23" s="1" t="s">
        <v>61</v>
      </c>
      <c r="C23" s="36">
        <v>17122475.250000004</v>
      </c>
      <c r="D23" s="2">
        <f>+IF(C23=0,"N/A",C23/C$35)</f>
        <v>4.8439032659917721E-3</v>
      </c>
      <c r="E23" s="36">
        <v>15471602.310000002</v>
      </c>
      <c r="F23" s="36">
        <f>+C23-E23</f>
        <v>1650872.9400000013</v>
      </c>
      <c r="G23" s="2">
        <f>+IF(C23=0,"N/A",F23/C23)</f>
        <v>9.6415554170533893E-2</v>
      </c>
    </row>
    <row r="24" spans="1:8" x14ac:dyDescent="0.25">
      <c r="A24" s="1" t="s">
        <v>62</v>
      </c>
      <c r="C24" s="36">
        <v>45940891.079999991</v>
      </c>
      <c r="D24" s="2">
        <f t="shared" ref="D24:D34" si="3">+IF(C24=0,"N/A",C24/C$35)</f>
        <v>1.2996557395811344E-2</v>
      </c>
      <c r="E24" s="36">
        <v>43025465.119999997</v>
      </c>
      <c r="F24" s="36">
        <f t="shared" ref="F24:F35" si="4">+C24-E24</f>
        <v>2915425.9599999934</v>
      </c>
      <c r="G24" s="2">
        <f t="shared" ref="G24:G35" si="5">+IF(C24=0,"N/A",F24/C24)</f>
        <v>6.3460370303291769E-2</v>
      </c>
    </row>
    <row r="25" spans="1:8" x14ac:dyDescent="0.25">
      <c r="A25" s="1" t="s">
        <v>63</v>
      </c>
      <c r="C25" s="36">
        <v>1846681.19</v>
      </c>
      <c r="D25" s="2">
        <f t="shared" si="3"/>
        <v>5.2242125725873484E-4</v>
      </c>
      <c r="E25" s="36">
        <v>1443558.13</v>
      </c>
      <c r="F25" s="36">
        <f t="shared" si="4"/>
        <v>403123.06000000006</v>
      </c>
      <c r="G25" s="2">
        <f t="shared" si="5"/>
        <v>0.2182959691055282</v>
      </c>
    </row>
    <row r="26" spans="1:8" x14ac:dyDescent="0.25">
      <c r="A26" s="1" t="s">
        <v>64</v>
      </c>
      <c r="C26" s="36">
        <v>177998259.65999997</v>
      </c>
      <c r="D26" s="2">
        <f t="shared" si="3"/>
        <v>5.0355240040888663E-2</v>
      </c>
      <c r="E26" s="36">
        <v>168235799.10999998</v>
      </c>
      <c r="F26" s="36">
        <f t="shared" si="4"/>
        <v>9762460.5499999821</v>
      </c>
      <c r="G26" s="2">
        <f t="shared" si="5"/>
        <v>5.4845820226824479E-2</v>
      </c>
    </row>
    <row r="27" spans="1:8" x14ac:dyDescent="0.25">
      <c r="A27" s="1" t="s">
        <v>65</v>
      </c>
      <c r="C27" s="36">
        <v>188740091.03000003</v>
      </c>
      <c r="D27" s="2">
        <f t="shared" si="3"/>
        <v>5.3394075915735452E-2</v>
      </c>
      <c r="E27" s="36">
        <v>178490064.36999997</v>
      </c>
      <c r="F27" s="36">
        <f t="shared" si="4"/>
        <v>10250026.660000056</v>
      </c>
      <c r="G27" s="2">
        <f t="shared" si="5"/>
        <v>5.430762804056731E-2</v>
      </c>
    </row>
    <row r="28" spans="1:8" x14ac:dyDescent="0.25">
      <c r="A28" s="1" t="s">
        <v>66</v>
      </c>
      <c r="C28" s="36">
        <v>242100881.94999996</v>
      </c>
      <c r="D28" s="2">
        <f t="shared" si="3"/>
        <v>6.8489703483559899E-2</v>
      </c>
      <c r="E28" s="36">
        <v>231558573.09</v>
      </c>
      <c r="F28" s="36">
        <f t="shared" si="4"/>
        <v>10542308.859999955</v>
      </c>
      <c r="G28" s="2">
        <f t="shared" si="5"/>
        <v>4.354510720938725E-2</v>
      </c>
    </row>
    <row r="29" spans="1:8" x14ac:dyDescent="0.25">
      <c r="A29" s="1" t="s">
        <v>67</v>
      </c>
      <c r="C29" s="36">
        <v>431331827.44000012</v>
      </c>
      <c r="D29" s="2">
        <f t="shared" si="3"/>
        <v>0.12202264083651197</v>
      </c>
      <c r="E29" s="36">
        <v>409758069.94</v>
      </c>
      <c r="F29" s="36">
        <f t="shared" si="4"/>
        <v>21573757.500000119</v>
      </c>
      <c r="G29" s="2">
        <f t="shared" si="5"/>
        <v>5.0016613955994493E-2</v>
      </c>
    </row>
    <row r="30" spans="1:8" x14ac:dyDescent="0.25">
      <c r="A30" s="1" t="s">
        <v>68</v>
      </c>
      <c r="C30" s="36">
        <v>426241304.58999997</v>
      </c>
      <c r="D30" s="2">
        <f t="shared" si="3"/>
        <v>0.12058254529549367</v>
      </c>
      <c r="E30" s="36">
        <v>402157784.01999998</v>
      </c>
      <c r="F30" s="36">
        <f t="shared" si="4"/>
        <v>24083520.569999993</v>
      </c>
      <c r="G30" s="2">
        <f t="shared" si="5"/>
        <v>5.6502080653975682E-2</v>
      </c>
    </row>
    <row r="31" spans="1:8" x14ac:dyDescent="0.25">
      <c r="A31" s="1" t="s">
        <v>69</v>
      </c>
      <c r="C31" s="36">
        <v>118077392.72</v>
      </c>
      <c r="D31" s="2">
        <f t="shared" si="3"/>
        <v>3.3403784200897062E-2</v>
      </c>
      <c r="E31" s="36">
        <v>110018995.39</v>
      </c>
      <c r="F31" s="36">
        <f t="shared" si="4"/>
        <v>8058397.3299999982</v>
      </c>
      <c r="G31" s="2">
        <f t="shared" si="5"/>
        <v>6.8246741771382818E-2</v>
      </c>
    </row>
    <row r="32" spans="1:8" x14ac:dyDescent="0.25">
      <c r="A32" s="1" t="s">
        <v>70</v>
      </c>
      <c r="C32" s="36">
        <v>231348774.38999996</v>
      </c>
      <c r="D32" s="2">
        <f t="shared" si="3"/>
        <v>6.5447960501558572E-2</v>
      </c>
      <c r="E32" s="36">
        <v>213560580.42000002</v>
      </c>
      <c r="F32" s="36">
        <f t="shared" si="4"/>
        <v>17788193.969999939</v>
      </c>
      <c r="G32" s="2">
        <f t="shared" si="5"/>
        <v>7.6889078046349202E-2</v>
      </c>
    </row>
    <row r="33" spans="1:7" x14ac:dyDescent="0.25">
      <c r="A33" s="1" t="s">
        <v>71</v>
      </c>
      <c r="C33" s="36">
        <v>1439115182.5300004</v>
      </c>
      <c r="D33" s="2">
        <f t="shared" si="3"/>
        <v>0.40712190445685786</v>
      </c>
      <c r="E33" s="36">
        <v>1168797402.1300001</v>
      </c>
      <c r="F33" s="36">
        <f t="shared" si="4"/>
        <v>270317780.40000033</v>
      </c>
      <c r="G33" s="2">
        <f t="shared" si="5"/>
        <v>0.18783609795900766</v>
      </c>
    </row>
    <row r="34" spans="1:7" x14ac:dyDescent="0.25">
      <c r="A34" s="1" t="s">
        <v>21</v>
      </c>
      <c r="C34" s="36">
        <v>214987020.63999945</v>
      </c>
      <c r="D34" s="2">
        <f t="shared" si="3"/>
        <v>6.0819263349435042E-2</v>
      </c>
      <c r="E34" s="36">
        <v>207633866.32375732</v>
      </c>
      <c r="F34" s="36">
        <f t="shared" si="4"/>
        <v>7353154.3162421286</v>
      </c>
      <c r="G34" s="2">
        <f t="shared" si="5"/>
        <v>3.4202782541719802E-2</v>
      </c>
    </row>
    <row r="35" spans="1:7" ht="15.75" thickBot="1" x14ac:dyDescent="0.3">
      <c r="A35" s="37" t="s">
        <v>59</v>
      </c>
      <c r="C35" s="38">
        <f>SUM(C23:C34)</f>
        <v>3534850782.4699998</v>
      </c>
      <c r="D35" s="39">
        <f>SUM(D23:D34)</f>
        <v>1.0000000000000002</v>
      </c>
      <c r="E35" s="38">
        <f>SUM(E23:E34)</f>
        <v>3150151760.3537574</v>
      </c>
      <c r="F35" s="38">
        <f t="shared" si="4"/>
        <v>384699022.11624241</v>
      </c>
      <c r="G35" s="39">
        <f t="shared" si="5"/>
        <v>0.10883034271886054</v>
      </c>
    </row>
    <row r="36" spans="1:7" ht="15.75" thickTop="1" x14ac:dyDescent="0.25"/>
  </sheetData>
  <mergeCells count="3">
    <mergeCell ref="A2:H2"/>
    <mergeCell ref="A3:H3"/>
    <mergeCell ref="A21:H2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Feb 2024 SW Data</vt:lpstr>
      <vt:lpstr>Bets By Sports</vt:lpstr>
      <vt:lpstr>'Feb 2024 SW Data'!Print_Area</vt:lpstr>
    </vt:vector>
  </TitlesOfParts>
  <Company>Maryland Lottery and Gaming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Nielsen</dc:creator>
  <cp:lastModifiedBy>Elkin, Seth</cp:lastModifiedBy>
  <cp:lastPrinted>2024-03-07T19:56:46Z</cp:lastPrinted>
  <dcterms:created xsi:type="dcterms:W3CDTF">2021-12-21T00:51:22Z</dcterms:created>
  <dcterms:modified xsi:type="dcterms:W3CDTF">2024-03-07T21:02:31Z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</Properties>
</file>