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614884BE-99CE-4CBE-B3C4-029733A764A7}" xr6:coauthVersionLast="36" xr6:coauthVersionMax="36" xr10:uidLastSave="{00000000-0000-0000-0000-000000000000}"/>
  <bookViews>
    <workbookView xWindow="0" yWindow="0" windowWidth="28800" windowHeight="12225" tabRatio="609" xr2:uid="{00000000-000D-0000-FFFF-FFFF00000000}"/>
  </bookViews>
  <sheets>
    <sheet name="January 2024 SW Data" sheetId="14" r:id="rId1"/>
    <sheet name="Bets By Sport" sheetId="18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1">'Bets By Sport'!$A$1:$H$37</definedName>
    <definedName name="_xlnm.Print_Area" localSheetId="0">'January 2024 SW Data'!$A$1:$J$93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8" l="1"/>
  <c r="F32" i="18"/>
  <c r="G32" i="18" s="1"/>
  <c r="F30" i="18"/>
  <c r="F28" i="18"/>
  <c r="G28" i="18" s="1"/>
  <c r="F26" i="18"/>
  <c r="F25" i="18"/>
  <c r="G25" i="18" s="1"/>
  <c r="E35" i="18"/>
  <c r="E18" i="18"/>
  <c r="F16" i="18"/>
  <c r="F14" i="18"/>
  <c r="G14" i="18" s="1"/>
  <c r="F11" i="18"/>
  <c r="G11" i="18" s="1"/>
  <c r="F9" i="18"/>
  <c r="F8" i="18"/>
  <c r="G8" i="18" s="1"/>
  <c r="C18" i="18"/>
  <c r="F18" i="18" l="1"/>
  <c r="G18" i="18" s="1"/>
  <c r="D8" i="18"/>
  <c r="D10" i="18"/>
  <c r="D11" i="18"/>
  <c r="F6" i="18"/>
  <c r="G6" i="18" s="1"/>
  <c r="G30" i="18"/>
  <c r="G16" i="18"/>
  <c r="F24" i="18"/>
  <c r="D7" i="18"/>
  <c r="D17" i="18"/>
  <c r="G24" i="18"/>
  <c r="G34" i="18"/>
  <c r="D15" i="18"/>
  <c r="D12" i="18"/>
  <c r="D16" i="18"/>
  <c r="G33" i="18"/>
  <c r="G9" i="18"/>
  <c r="F13" i="18"/>
  <c r="G13" i="18" s="1"/>
  <c r="F10" i="18"/>
  <c r="G10" i="18"/>
  <c r="F31" i="18"/>
  <c r="G31" i="18" s="1"/>
  <c r="C35" i="18"/>
  <c r="D27" i="18" s="1"/>
  <c r="D23" i="18"/>
  <c r="F12" i="18"/>
  <c r="G12" i="18" s="1"/>
  <c r="D6" i="18"/>
  <c r="F34" i="18"/>
  <c r="F7" i="18"/>
  <c r="G7" i="18" s="1"/>
  <c r="D14" i="18"/>
  <c r="F17" i="18"/>
  <c r="G17" i="18" s="1"/>
  <c r="F15" i="18"/>
  <c r="G15" i="18" s="1"/>
  <c r="D9" i="18"/>
  <c r="F23" i="18"/>
  <c r="G23" i="18" s="1"/>
  <c r="D13" i="18"/>
  <c r="F29" i="18"/>
  <c r="G29" i="18" s="1"/>
  <c r="G26" i="18"/>
  <c r="F27" i="18"/>
  <c r="G27" i="18"/>
  <c r="D32" i="18" l="1"/>
  <c r="D31" i="18"/>
  <c r="D34" i="18"/>
  <c r="D29" i="18"/>
  <c r="F35" i="18"/>
  <c r="G35" i="18" s="1"/>
  <c r="D25" i="18"/>
  <c r="D33" i="18"/>
  <c r="D30" i="18"/>
  <c r="D18" i="18"/>
  <c r="D28" i="18"/>
  <c r="D26" i="18"/>
  <c r="D24" i="18"/>
  <c r="D35" i="18" s="1"/>
  <c r="B70" i="14" l="1"/>
  <c r="B81" i="14" s="1"/>
  <c r="B34" i="14"/>
  <c r="E7" i="14" l="1"/>
  <c r="E6" i="14" l="1"/>
  <c r="A77" i="14" l="1"/>
  <c r="A40" i="14" l="1"/>
  <c r="B24" i="14"/>
  <c r="B10" i="14" s="1"/>
  <c r="B33" i="14" l="1"/>
  <c r="B18" i="14"/>
  <c r="B16" i="14" s="1"/>
  <c r="B26" i="14" s="1"/>
  <c r="B14" i="14" l="1"/>
  <c r="B6" i="14" s="1"/>
  <c r="B28" i="14" s="1"/>
  <c r="B12" i="14" s="1"/>
  <c r="B20" i="14" s="1"/>
  <c r="B30" i="14"/>
  <c r="B69" i="14"/>
  <c r="B80" i="14" s="1"/>
  <c r="B22" i="14" l="1"/>
  <c r="B8" i="14" s="1"/>
  <c r="E19" i="14" l="1"/>
  <c r="E17" i="14"/>
  <c r="E15" i="14"/>
  <c r="E16" i="14" l="1"/>
  <c r="E18" i="14"/>
  <c r="E14" i="14"/>
  <c r="E26" i="14"/>
  <c r="E25" i="14"/>
  <c r="E27" i="14"/>
  <c r="E24" i="14"/>
  <c r="E30" i="14" l="1"/>
  <c r="E8" i="14"/>
  <c r="E22" i="14"/>
  <c r="E64" i="14"/>
  <c r="E20" i="14"/>
  <c r="E12" i="14"/>
  <c r="E46" i="14"/>
  <c r="E52" i="14"/>
  <c r="E48" i="14"/>
  <c r="E49" i="14"/>
  <c r="E59" i="14"/>
  <c r="E13" i="14"/>
  <c r="E47" i="14"/>
  <c r="E53" i="14"/>
  <c r="E11" i="14" l="1"/>
  <c r="J33" i="14"/>
  <c r="J34" i="14"/>
  <c r="E50" i="14"/>
  <c r="I34" i="14"/>
  <c r="E10" i="14"/>
  <c r="C33" i="14"/>
  <c r="C34" i="14"/>
  <c r="I33" i="14"/>
  <c r="D33" i="14"/>
  <c r="D34" i="14"/>
  <c r="E55" i="14"/>
  <c r="G33" i="14"/>
  <c r="F33" i="14"/>
  <c r="G34" i="14"/>
  <c r="F34" i="14"/>
  <c r="E54" i="14"/>
  <c r="H33" i="14"/>
  <c r="E31" i="14"/>
  <c r="E9" i="14"/>
  <c r="J70" i="14"/>
  <c r="I69" i="14"/>
  <c r="D69" i="14"/>
  <c r="I70" i="14"/>
  <c r="F70" i="14"/>
  <c r="C70" i="14"/>
  <c r="G70" i="14"/>
  <c r="D70" i="14"/>
  <c r="G69" i="14"/>
  <c r="F69" i="14"/>
  <c r="C69" i="14"/>
  <c r="J69" i="14"/>
  <c r="J80" i="14" s="1"/>
  <c r="E51" i="14"/>
  <c r="E62" i="14"/>
  <c r="E63" i="14"/>
  <c r="E66" i="14"/>
  <c r="E67" i="14"/>
  <c r="E60" i="14"/>
  <c r="E61" i="14"/>
  <c r="E23" i="14"/>
  <c r="E21" i="14"/>
  <c r="E58" i="14"/>
  <c r="E56" i="14"/>
  <c r="E57" i="14"/>
  <c r="E29" i="14"/>
  <c r="E45" i="14"/>
  <c r="E28" i="14"/>
  <c r="E65" i="14"/>
  <c r="E44" i="14"/>
  <c r="H34" i="14" l="1"/>
  <c r="I81" i="14"/>
  <c r="E33" i="14"/>
  <c r="H70" i="14"/>
  <c r="D80" i="14"/>
  <c r="H69" i="14"/>
  <c r="H80" i="14" s="1"/>
  <c r="E34" i="14"/>
  <c r="J81" i="14"/>
  <c r="G80" i="14"/>
  <c r="F81" i="14"/>
  <c r="F80" i="14"/>
  <c r="D81" i="14"/>
  <c r="G81" i="14"/>
  <c r="E70" i="14"/>
  <c r="C81" i="14"/>
  <c r="I80" i="14"/>
  <c r="C80" i="14"/>
  <c r="E69" i="14"/>
  <c r="H81" i="14" l="1"/>
  <c r="E80" i="14"/>
  <c r="E81" i="14"/>
</calcChain>
</file>

<file path=xl/sharedStrings.xml><?xml version="1.0" encoding="utf-8"?>
<sst xmlns="http://schemas.openxmlformats.org/spreadsheetml/2006/main" count="151" uniqueCount="72">
  <si>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</si>
  <si>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</si>
  <si>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</si>
  <si>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</si>
  <si>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</si>
  <si>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</si>
  <si>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</si>
  <si>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</si>
  <si>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</si>
  <si>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</si>
  <si>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</si>
  <si>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</si>
  <si>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</si>
  <si>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</si>
  <si>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</si>
  <si>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</si>
  <si>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</si>
  <si>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</si>
  <si>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</si>
  <si>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</si>
  <si>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</si>
  <si>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</si>
  <si>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</si>
  <si>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</si>
  <si>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</si>
  <si>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</si>
  <si>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</si>
  <si>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</si>
  <si>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</si>
  <si>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</si>
  <si>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</si>
  <si>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</si>
  <si>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</si>
  <si>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</si>
  <si>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</si>
  <si>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</si>
  <si>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</si>
  <si>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</si>
  <si>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</si>
  <si>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</si>
  <si>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</si>
  <si>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</si>
  <si>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</si>
  <si>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</si>
  <si>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</si>
  <si>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</si>
  <si>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</si>
  <si>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</si>
  <si>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</si>
  <si>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</si>
  <si>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</si>
  <si>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</si>
  <si>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</si>
  <si>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Maryland Lottery and Gaming - Sports Wagering - Bet Type</t>
  </si>
  <si>
    <t>Total Wagered</t>
  </si>
  <si>
    <t>% of Total</t>
  </si>
  <si>
    <t>Total Payouts</t>
  </si>
  <si>
    <t>Hold</t>
  </si>
  <si>
    <t>Total</t>
  </si>
  <si>
    <t>Fiscal Year 2024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</si>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</sst>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0" xfId="0" quotePrefix="1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Comma 2" xfId="3" xr:uid="{00000000-0005-0000-0000-000001000000}"/>
    <cellStyle name="Normal" xfId="0" builtinId="0"/>
    <cellStyle name="Normal 2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3"/>
  <sheetViews>
    <sheetView tabSelected="1" zoomScaleNormal="100" workbookViewId="0">
      <pane ySplit="2" topLeftCell="A63" activePane="bottomLeft" state="frozen"/>
      <selection pane="bottomLeft" activeCell="A83" sqref="A83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45" t="s">
        <v>5</v>
      </c>
      <c r="B1" s="45"/>
      <c r="C1" s="45"/>
      <c r="D1" s="45"/>
      <c r="E1" s="45"/>
      <c r="F1" s="45"/>
      <c r="G1" s="45"/>
      <c r="H1" s="45"/>
      <c r="I1" s="45"/>
      <c r="J1" s="45"/>
      <c r="L1" s="7"/>
      <c r="M1" s="7"/>
      <c r="N1" s="7"/>
      <c r="O1" s="7"/>
      <c r="P1" s="7"/>
      <c r="Q1" s="30"/>
    </row>
    <row r="2" spans="1:39" ht="23.25" x14ac:dyDescent="0.35">
      <c r="A2" s="46">
        <v>45322</v>
      </c>
      <c r="B2" s="46"/>
      <c r="C2" s="46"/>
      <c r="D2" s="46"/>
      <c r="E2" s="46"/>
      <c r="F2" s="46"/>
      <c r="G2" s="46"/>
      <c r="H2" s="46"/>
      <c r="I2" s="46"/>
      <c r="J2" s="46"/>
      <c r="L2" s="8"/>
      <c r="M2" s="8"/>
      <c r="N2" s="8"/>
      <c r="O2" s="8"/>
      <c r="P2" s="8"/>
      <c r="Q2" s="29"/>
    </row>
    <row r="3" spans="1:39" ht="23.25" x14ac:dyDescent="0.35">
      <c r="A3" s="46" t="s">
        <v>17</v>
      </c>
      <c r="B3" s="46"/>
      <c r="C3" s="46"/>
      <c r="D3" s="46"/>
      <c r="E3" s="46"/>
      <c r="F3" s="46"/>
      <c r="G3" s="46"/>
      <c r="H3" s="46"/>
      <c r="I3" s="46"/>
      <c r="J3" s="46"/>
    </row>
    <row r="4" spans="1:39" x14ac:dyDescent="0.25">
      <c r="A4" s="47" t="s">
        <v>2</v>
      </c>
      <c r="B4" s="17" t="s">
        <v>3</v>
      </c>
      <c r="C4" s="18"/>
      <c r="D4" s="18"/>
      <c r="E4" s="18"/>
      <c r="F4" s="18" t="s">
        <v>21</v>
      </c>
      <c r="G4" s="18" t="s">
        <v>20</v>
      </c>
      <c r="H4" s="18"/>
      <c r="I4" s="18" t="s">
        <v>19</v>
      </c>
      <c r="J4" s="18" t="s">
        <v>11</v>
      </c>
    </row>
    <row r="5" spans="1:39" ht="15" customHeight="1" x14ac:dyDescent="0.25">
      <c r="A5" s="48"/>
      <c r="B5" s="17" t="s">
        <v>18</v>
      </c>
      <c r="C5" s="31" t="s">
        <v>7</v>
      </c>
      <c r="D5" s="31" t="s">
        <v>0</v>
      </c>
      <c r="E5" s="31" t="s">
        <v>8</v>
      </c>
      <c r="F5" s="31" t="s">
        <v>24</v>
      </c>
      <c r="G5" s="31" t="s">
        <v>33</v>
      </c>
      <c r="H5" s="31" t="s">
        <v>1</v>
      </c>
      <c r="I5" s="31" t="s">
        <v>22</v>
      </c>
      <c r="J5" s="31" t="s">
        <v>23</v>
      </c>
    </row>
    <row r="6" spans="1:39" x14ac:dyDescent="0.25">
      <c r="A6" s="43" t="s">
        <v>14</v>
      </c>
      <c r="B6" s="21">
        <f>+B14</f>
        <v>45322</v>
      </c>
      <c r="C6" s="22">
        <v>767823.85</v>
      </c>
      <c r="D6" s="22">
        <v>694541.37</v>
      </c>
      <c r="E6" s="23">
        <f t="shared" ref="E6:E29" si="0">IF(C6=0,"N/A",+(C6-D6)/C6)</f>
        <v>9.5441786550391719E-2</v>
      </c>
      <c r="F6" s="22">
        <v>0</v>
      </c>
      <c r="G6" s="22">
        <v>1894.8096249999999</v>
      </c>
      <c r="H6" s="22">
        <v>71387.670374999987</v>
      </c>
      <c r="I6" s="22">
        <v>10708.150556249997</v>
      </c>
      <c r="J6" s="22">
        <v>3826.7</v>
      </c>
    </row>
    <row r="7" spans="1:39" x14ac:dyDescent="0.25">
      <c r="A7" s="43"/>
      <c r="B7" s="24" t="s">
        <v>18</v>
      </c>
      <c r="C7" s="22">
        <v>6507572.2199999997</v>
      </c>
      <c r="D7" s="22">
        <v>5960306.79</v>
      </c>
      <c r="E7" s="23">
        <f t="shared" si="0"/>
        <v>8.4096712491037048E-2</v>
      </c>
      <c r="F7" s="22">
        <v>0</v>
      </c>
      <c r="G7" s="22">
        <v>16179.96055</v>
      </c>
      <c r="H7" s="22">
        <v>531085.46944999963</v>
      </c>
      <c r="I7" s="22">
        <v>79662.821054999993</v>
      </c>
      <c r="J7" s="22">
        <v>13810.25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2" t="s">
        <v>50</v>
      </c>
      <c r="B8" s="25">
        <f>+B22</f>
        <v>45322</v>
      </c>
      <c r="C8" s="26">
        <v>264241.83</v>
      </c>
      <c r="D8" s="26">
        <v>232275.82</v>
      </c>
      <c r="E8" s="27">
        <f t="shared" ref="E8:E9" si="1">IF(C8=0,"N/A",+(C8-D8)/C8)</f>
        <v>0.12097255759998335</v>
      </c>
      <c r="F8" s="26">
        <v>0</v>
      </c>
      <c r="G8" s="26">
        <v>660.60457500000007</v>
      </c>
      <c r="H8" s="26">
        <v>31305.405425000008</v>
      </c>
      <c r="I8" s="26">
        <v>4695.8108137500012</v>
      </c>
      <c r="J8" s="26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2"/>
      <c r="B9" s="28" t="s">
        <v>18</v>
      </c>
      <c r="C9" s="26">
        <v>1818670.7300000002</v>
      </c>
      <c r="D9" s="26">
        <v>1686006.15</v>
      </c>
      <c r="E9" s="27">
        <f t="shared" si="1"/>
        <v>7.2945903737066414E-2</v>
      </c>
      <c r="F9" s="26">
        <v>0</v>
      </c>
      <c r="G9" s="26">
        <v>4546.6768250000005</v>
      </c>
      <c r="H9" s="26">
        <v>128117.90317500031</v>
      </c>
      <c r="I9" s="26">
        <v>19217.685716250005</v>
      </c>
      <c r="J9" s="26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3" t="s">
        <v>52</v>
      </c>
      <c r="B10" s="21">
        <f>+B24</f>
        <v>45322</v>
      </c>
      <c r="C10" s="22">
        <v>216647</v>
      </c>
      <c r="D10" s="22">
        <v>169016.8</v>
      </c>
      <c r="E10" s="23">
        <f t="shared" ref="E10:E11" si="2">IF(C10=0,"N/A",+(C10-D10)/C10)</f>
        <v>0.21985164807267127</v>
      </c>
      <c r="F10" s="22">
        <v>0</v>
      </c>
      <c r="G10" s="22">
        <v>541.61750000000006</v>
      </c>
      <c r="H10" s="22">
        <v>47088.582500000011</v>
      </c>
      <c r="I10" s="22">
        <v>7063.2873750000017</v>
      </c>
      <c r="J10" s="22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3"/>
      <c r="B11" s="24" t="s">
        <v>18</v>
      </c>
      <c r="C11" s="22">
        <v>825457.58</v>
      </c>
      <c r="D11" s="22">
        <v>690180.42999999993</v>
      </c>
      <c r="E11" s="23">
        <f t="shared" si="2"/>
        <v>0.16388140744918719</v>
      </c>
      <c r="F11" s="22">
        <v>0</v>
      </c>
      <c r="G11" s="22">
        <v>2063.6439500000001</v>
      </c>
      <c r="H11" s="22">
        <v>133213.50605000003</v>
      </c>
      <c r="I11" s="22">
        <v>19982.025907500003</v>
      </c>
      <c r="J11" s="22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2" t="s">
        <v>25</v>
      </c>
      <c r="B12" s="25">
        <f>+B28</f>
        <v>45322</v>
      </c>
      <c r="C12" s="26">
        <v>182532.89</v>
      </c>
      <c r="D12" s="26">
        <v>196771.59</v>
      </c>
      <c r="E12" s="27">
        <f t="shared" si="0"/>
        <v>-7.8006215756513703E-2</v>
      </c>
      <c r="F12" s="26">
        <v>0</v>
      </c>
      <c r="G12" s="26">
        <v>456.33222500000005</v>
      </c>
      <c r="H12" s="26">
        <v>0</v>
      </c>
      <c r="I12" s="26">
        <v>0</v>
      </c>
      <c r="J12" s="26">
        <v>1197.47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2"/>
      <c r="B13" s="28" t="s">
        <v>18</v>
      </c>
      <c r="C13" s="26">
        <v>930447.27000000014</v>
      </c>
      <c r="D13" s="26">
        <v>892757.55</v>
      </c>
      <c r="E13" s="27">
        <f t="shared" si="0"/>
        <v>4.0507099343738293E-2</v>
      </c>
      <c r="F13" s="26">
        <v>0</v>
      </c>
      <c r="G13" s="26">
        <v>2326.1181750000001</v>
      </c>
      <c r="H13" s="26">
        <v>52181.811825000084</v>
      </c>
      <c r="I13" s="26">
        <v>7827.2729324999991</v>
      </c>
      <c r="J13" s="26">
        <v>6777.6999999999989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3" t="s">
        <v>37</v>
      </c>
      <c r="B14" s="21">
        <f>+B26</f>
        <v>45322</v>
      </c>
      <c r="C14" s="22">
        <v>987721.08</v>
      </c>
      <c r="D14" s="22">
        <v>848920.8</v>
      </c>
      <c r="E14" s="23">
        <f t="shared" si="0"/>
        <v>0.14052578487036027</v>
      </c>
      <c r="F14" s="22">
        <v>0</v>
      </c>
      <c r="G14" s="22">
        <v>2457.7726999999995</v>
      </c>
      <c r="H14" s="22">
        <v>136342.50729999991</v>
      </c>
      <c r="I14" s="22">
        <v>20451.376094999985</v>
      </c>
      <c r="J14" s="22">
        <v>1810.5</v>
      </c>
    </row>
    <row r="15" spans="1:39" x14ac:dyDescent="0.25">
      <c r="A15" s="43"/>
      <c r="B15" s="24" t="s">
        <v>18</v>
      </c>
      <c r="C15" s="22">
        <v>7447194.0399999991</v>
      </c>
      <c r="D15" s="22">
        <v>6754777.209999999</v>
      </c>
      <c r="E15" s="23">
        <f t="shared" si="0"/>
        <v>9.2976875086230482E-2</v>
      </c>
      <c r="F15" s="22">
        <v>0</v>
      </c>
      <c r="G15" s="22">
        <v>17582.3851</v>
      </c>
      <c r="H15" s="22">
        <v>674834.4449</v>
      </c>
      <c r="I15" s="22">
        <v>101225.16673499999</v>
      </c>
      <c r="J15" s="22">
        <v>20802.98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2" t="s">
        <v>38</v>
      </c>
      <c r="B16" s="25">
        <f>+B18</f>
        <v>45322</v>
      </c>
      <c r="C16" s="26">
        <v>1917933.46</v>
      </c>
      <c r="D16" s="26">
        <v>1625778.01</v>
      </c>
      <c r="E16" s="27">
        <f t="shared" si="0"/>
        <v>0.15232825126268976</v>
      </c>
      <c r="F16" s="26">
        <v>0</v>
      </c>
      <c r="G16" s="26">
        <v>5012.4636499999997</v>
      </c>
      <c r="H16" s="26">
        <v>287142.98634999996</v>
      </c>
      <c r="I16" s="26">
        <v>43071.447952499992</v>
      </c>
      <c r="J16" s="26">
        <v>2853.41</v>
      </c>
    </row>
    <row r="17" spans="1:39" x14ac:dyDescent="0.25">
      <c r="A17" s="42"/>
      <c r="B17" s="28" t="s">
        <v>18</v>
      </c>
      <c r="C17" s="26">
        <v>12101349.59</v>
      </c>
      <c r="D17" s="26">
        <v>10554661.74</v>
      </c>
      <c r="E17" s="27">
        <f t="shared" si="0"/>
        <v>0.12781118655378004</v>
      </c>
      <c r="F17" s="26">
        <v>0</v>
      </c>
      <c r="G17" s="26">
        <v>30280.643975000003</v>
      </c>
      <c r="H17" s="26">
        <v>1511282.1260249994</v>
      </c>
      <c r="I17" s="26">
        <v>226692.31890375007</v>
      </c>
      <c r="J17" s="26">
        <v>69366.74000000002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3" t="s">
        <v>39</v>
      </c>
      <c r="B18" s="21">
        <f>+B24</f>
        <v>45322</v>
      </c>
      <c r="C18" s="22">
        <v>3536084.75</v>
      </c>
      <c r="D18" s="22">
        <v>3421877.2</v>
      </c>
      <c r="E18" s="23">
        <f t="shared" si="0"/>
        <v>3.2297741166978484E-2</v>
      </c>
      <c r="F18" s="22">
        <v>8028</v>
      </c>
      <c r="G18" s="22">
        <v>8717.8918749999993</v>
      </c>
      <c r="H18" s="22">
        <v>97461.658124999813</v>
      </c>
      <c r="I18" s="22">
        <v>14619.248718749972</v>
      </c>
      <c r="J18" s="22">
        <v>9748.75</v>
      </c>
    </row>
    <row r="19" spans="1:39" x14ac:dyDescent="0.25">
      <c r="A19" s="43"/>
      <c r="B19" s="24" t="s">
        <v>18</v>
      </c>
      <c r="C19" s="22">
        <v>27880089.719999999</v>
      </c>
      <c r="D19" s="22">
        <v>25106145.529999997</v>
      </c>
      <c r="E19" s="23">
        <f t="shared" si="0"/>
        <v>9.9495525941944551E-2</v>
      </c>
      <c r="F19" s="22">
        <v>95301</v>
      </c>
      <c r="G19" s="22">
        <v>68420.441800000001</v>
      </c>
      <c r="H19" s="22">
        <v>2610230.4982000012</v>
      </c>
      <c r="I19" s="22">
        <v>391534.57472999999</v>
      </c>
      <c r="J19" s="22">
        <v>233945.68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2" t="s">
        <v>26</v>
      </c>
      <c r="B20" s="25">
        <f>+B12</f>
        <v>45322</v>
      </c>
      <c r="C20" s="26">
        <v>332789.03000000003</v>
      </c>
      <c r="D20" s="26">
        <v>318506.28999999998</v>
      </c>
      <c r="E20" s="27">
        <f t="shared" si="0"/>
        <v>4.2918301724068394E-2</v>
      </c>
      <c r="F20" s="26">
        <v>0</v>
      </c>
      <c r="G20" s="26">
        <v>831.97257500000012</v>
      </c>
      <c r="H20" s="26">
        <v>13450.767425000049</v>
      </c>
      <c r="I20" s="26">
        <v>2017.6151137500074</v>
      </c>
      <c r="J20" s="26">
        <v>305.72000000000003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2"/>
      <c r="B21" s="28" t="s">
        <v>18</v>
      </c>
      <c r="C21" s="26">
        <v>2344911.12</v>
      </c>
      <c r="D21" s="26">
        <v>2131097.9</v>
      </c>
      <c r="E21" s="27">
        <f t="shared" si="0"/>
        <v>9.1181801381026412E-2</v>
      </c>
      <c r="F21" s="26">
        <v>0</v>
      </c>
      <c r="G21" s="26">
        <v>5862.2777999999998</v>
      </c>
      <c r="H21" s="26">
        <v>207950.94220000019</v>
      </c>
      <c r="I21" s="26">
        <v>31192.641330000006</v>
      </c>
      <c r="J21" s="26">
        <v>5642.3200000000006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3" t="s">
        <v>36</v>
      </c>
      <c r="B22" s="21">
        <f>+B14</f>
        <v>45322</v>
      </c>
      <c r="C22" s="22">
        <v>248375.4</v>
      </c>
      <c r="D22" s="22">
        <v>225103.67</v>
      </c>
      <c r="E22" s="23">
        <f t="shared" ref="E22:E23" si="3">IF(C22=0,"N/A",+(C22-D22)/C22)</f>
        <v>9.3695792739538541E-2</v>
      </c>
      <c r="F22" s="22">
        <v>0</v>
      </c>
      <c r="G22" s="22">
        <v>612.70849999999996</v>
      </c>
      <c r="H22" s="22">
        <v>22659.021499999981</v>
      </c>
      <c r="I22" s="22">
        <v>3398.8532249999971</v>
      </c>
      <c r="J22" s="22">
        <v>688.3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3"/>
      <c r="B23" s="24" t="s">
        <v>18</v>
      </c>
      <c r="C23" s="22">
        <v>1897257.3599999999</v>
      </c>
      <c r="D23" s="22">
        <v>1760032.14</v>
      </c>
      <c r="E23" s="23">
        <f t="shared" si="3"/>
        <v>7.2328205383796737E-2</v>
      </c>
      <c r="F23" s="22">
        <v>0</v>
      </c>
      <c r="G23" s="22">
        <v>4687.0734000000011</v>
      </c>
      <c r="H23" s="22">
        <v>132554.16659999997</v>
      </c>
      <c r="I23" s="22">
        <v>19883.125387499997</v>
      </c>
      <c r="J23" s="22">
        <v>14298.06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2" t="s">
        <v>16</v>
      </c>
      <c r="B24" s="25">
        <f>+A2</f>
        <v>45322</v>
      </c>
      <c r="C24" s="26">
        <v>4606894.6500000004</v>
      </c>
      <c r="D24" s="26">
        <v>3936951.35</v>
      </c>
      <c r="E24" s="27">
        <f t="shared" si="0"/>
        <v>0.14542188413186316</v>
      </c>
      <c r="F24" s="26">
        <v>0</v>
      </c>
      <c r="G24" s="26">
        <v>11517.236625000001</v>
      </c>
      <c r="H24" s="26">
        <v>658426.06337500026</v>
      </c>
      <c r="I24" s="26">
        <v>98763.909506250042</v>
      </c>
      <c r="J24" s="26">
        <v>7972.3</v>
      </c>
    </row>
    <row r="25" spans="1:39" x14ac:dyDescent="0.25">
      <c r="A25" s="42"/>
      <c r="B25" s="28" t="s">
        <v>18</v>
      </c>
      <c r="C25" s="26">
        <v>37401265.609999992</v>
      </c>
      <c r="D25" s="26">
        <v>33738716.5</v>
      </c>
      <c r="E25" s="27">
        <f t="shared" si="0"/>
        <v>9.7925806794643189E-2</v>
      </c>
      <c r="F25" s="26">
        <v>0</v>
      </c>
      <c r="G25" s="26">
        <v>93503.164025000005</v>
      </c>
      <c r="H25" s="26">
        <v>3569045.9459749921</v>
      </c>
      <c r="I25" s="26">
        <v>535356.89213999989</v>
      </c>
      <c r="J25" s="26">
        <v>146544.9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3" t="s">
        <v>6</v>
      </c>
      <c r="B26" s="21">
        <f>+B16</f>
        <v>45322</v>
      </c>
      <c r="C26" s="22">
        <v>3012250.82</v>
      </c>
      <c r="D26" s="22">
        <v>2854735.28</v>
      </c>
      <c r="E26" s="23">
        <f t="shared" si="0"/>
        <v>5.2291641504142755E-2</v>
      </c>
      <c r="F26" s="22">
        <v>0</v>
      </c>
      <c r="G26" s="22">
        <v>7530.6270500000001</v>
      </c>
      <c r="H26" s="22">
        <v>149984.91295000003</v>
      </c>
      <c r="I26" s="22">
        <v>22497.736942500003</v>
      </c>
      <c r="J26" s="22">
        <v>4492.4399999999996</v>
      </c>
    </row>
    <row r="27" spans="1:39" x14ac:dyDescent="0.25">
      <c r="A27" s="43"/>
      <c r="B27" s="24" t="s">
        <v>18</v>
      </c>
      <c r="C27" s="22">
        <v>10959193.970000001</v>
      </c>
      <c r="D27" s="22">
        <v>9520621.5199999996</v>
      </c>
      <c r="E27" s="23">
        <f t="shared" si="0"/>
        <v>0.13126626410099035</v>
      </c>
      <c r="F27" s="22">
        <v>0</v>
      </c>
      <c r="G27" s="22">
        <v>27397.984925000001</v>
      </c>
      <c r="H27" s="22">
        <v>1411174.4650750011</v>
      </c>
      <c r="I27" s="22">
        <v>211676.16976125003</v>
      </c>
      <c r="J27" s="22">
        <v>58182.73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2" t="s">
        <v>15</v>
      </c>
      <c r="B28" s="25">
        <f>+B6</f>
        <v>45322</v>
      </c>
      <c r="C28" s="26">
        <v>545413.15</v>
      </c>
      <c r="D28" s="26">
        <v>506906</v>
      </c>
      <c r="E28" s="27">
        <f t="shared" si="0"/>
        <v>7.0601799754919772E-2</v>
      </c>
      <c r="F28" s="26">
        <v>0</v>
      </c>
      <c r="G28" s="26">
        <v>1363.5328750000001</v>
      </c>
      <c r="H28" s="26">
        <v>37143.617125000026</v>
      </c>
      <c r="I28" s="26">
        <v>5571.5425687500037</v>
      </c>
      <c r="J28" s="26">
        <v>0</v>
      </c>
    </row>
    <row r="29" spans="1:39" x14ac:dyDescent="0.25">
      <c r="A29" s="42"/>
      <c r="B29" s="28" t="s">
        <v>18</v>
      </c>
      <c r="C29" s="26">
        <v>2910097</v>
      </c>
      <c r="D29" s="26">
        <v>2770866.15</v>
      </c>
      <c r="E29" s="27">
        <f t="shared" si="0"/>
        <v>4.7844058119024931E-2</v>
      </c>
      <c r="F29" s="26">
        <v>0</v>
      </c>
      <c r="G29" s="26">
        <v>7275.2425000000003</v>
      </c>
      <c r="H29" s="26">
        <v>131955.6075000001</v>
      </c>
      <c r="I29" s="26">
        <v>19793.341706250005</v>
      </c>
      <c r="J29" s="26">
        <v>4426.3500000000004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3" t="s">
        <v>51</v>
      </c>
      <c r="B30" s="21">
        <f>+B26</f>
        <v>45322</v>
      </c>
      <c r="C30" s="22">
        <v>574032.25</v>
      </c>
      <c r="D30" s="22">
        <v>433583.5</v>
      </c>
      <c r="E30" s="23">
        <f t="shared" ref="E30:E31" si="4">IF(C30=0,"N/A",+(C30-D30)/C30)</f>
        <v>0.24467048671916952</v>
      </c>
      <c r="F30" s="22">
        <v>0</v>
      </c>
      <c r="G30" s="22">
        <v>1425.0806250000001</v>
      </c>
      <c r="H30" s="22">
        <v>139023.669375</v>
      </c>
      <c r="I30" s="22">
        <v>20853.55040625</v>
      </c>
      <c r="J30" s="22"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3"/>
      <c r="B31" s="24" t="s">
        <v>18</v>
      </c>
      <c r="C31" s="22">
        <v>4216904.25</v>
      </c>
      <c r="D31" s="22">
        <v>3966676.51</v>
      </c>
      <c r="E31" s="23">
        <f t="shared" si="4"/>
        <v>5.9339203634988923E-2</v>
      </c>
      <c r="F31" s="22">
        <v>30</v>
      </c>
      <c r="G31" s="22">
        <v>10432.935625</v>
      </c>
      <c r="H31" s="22">
        <v>239766.80437500021</v>
      </c>
      <c r="I31" s="22">
        <v>35965.020749999996</v>
      </c>
      <c r="J31" s="22"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44" t="s">
        <v>4</v>
      </c>
      <c r="B33" s="16">
        <f>+B24</f>
        <v>45322</v>
      </c>
      <c r="C33" s="19">
        <f>+C24+C18+C16+C26+C14+C6+C28+C12+C20+C22+C8+C30+C10</f>
        <v>17192740.16</v>
      </c>
      <c r="D33" s="19">
        <f>+D24+D18+D16+D26+D14+D6+D28+D12+D20+D22+D8+D30+D10</f>
        <v>15464967.68</v>
      </c>
      <c r="E33" s="11">
        <f t="shared" ref="E33" si="5">+(C33-D33)/C33</f>
        <v>0.10049430538244117</v>
      </c>
      <c r="F33" s="19">
        <f t="shared" ref="F33:J34" si="6">+F24+F18+F16+F26+F14+F6+F28+F12+F20+F22+F8+F30+F10</f>
        <v>8028</v>
      </c>
      <c r="G33" s="19">
        <f t="shared" si="6"/>
        <v>43022.650399999999</v>
      </c>
      <c r="H33" s="19">
        <f t="shared" si="6"/>
        <v>1691416.8618250003</v>
      </c>
      <c r="I33" s="19">
        <f t="shared" si="6"/>
        <v>253712.52927375003</v>
      </c>
      <c r="J33" s="19">
        <f t="shared" si="6"/>
        <v>32895.590000000004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44"/>
      <c r="B34" s="17" t="str">
        <f>+B29</f>
        <v>FYTD</v>
      </c>
      <c r="C34" s="19">
        <f>+C25+C19+C17+C27+C15+C7+C29+C13+C21+C23+C9+C31+C11</f>
        <v>117240410.45999998</v>
      </c>
      <c r="D34" s="19">
        <f>+D25+D19+D17+D27+D15+D7+D29+D13+D21+D23+D9+D31+D11</f>
        <v>105532846.12000002</v>
      </c>
      <c r="E34" s="11">
        <f t="shared" ref="E34" si="7">+(C34-D34)/C34</f>
        <v>9.9859462228634385E-2</v>
      </c>
      <c r="F34" s="19">
        <f t="shared" si="6"/>
        <v>95331</v>
      </c>
      <c r="G34" s="19">
        <f t="shared" si="6"/>
        <v>290558.5486499999</v>
      </c>
      <c r="H34" s="19">
        <f t="shared" si="6"/>
        <v>11333393.691349993</v>
      </c>
      <c r="I34" s="19">
        <f t="shared" si="6"/>
        <v>1700009.057055</v>
      </c>
      <c r="J34" s="19">
        <f t="shared" si="6"/>
        <v>573797.70999999985</v>
      </c>
    </row>
    <row r="35" spans="1:39" x14ac:dyDescent="0.25">
      <c r="A35" s="4" t="s">
        <v>71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45" t="s">
        <v>5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39" ht="23.25" x14ac:dyDescent="0.35">
      <c r="A40" s="46">
        <f>+A2</f>
        <v>45322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39" ht="23.25" x14ac:dyDescent="0.35">
      <c r="A41" s="46" t="s">
        <v>29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39" x14ac:dyDescent="0.25">
      <c r="A42" s="47" t="s">
        <v>2</v>
      </c>
      <c r="B42" s="17" t="s">
        <v>3</v>
      </c>
      <c r="C42" s="18"/>
      <c r="D42" s="18"/>
      <c r="E42" s="18"/>
      <c r="F42" s="18" t="s">
        <v>21</v>
      </c>
      <c r="G42" s="18" t="s">
        <v>20</v>
      </c>
      <c r="H42" s="18"/>
      <c r="I42" s="18" t="s">
        <v>19</v>
      </c>
      <c r="J42" s="18" t="s">
        <v>11</v>
      </c>
    </row>
    <row r="43" spans="1:39" x14ac:dyDescent="0.25">
      <c r="A43" s="48"/>
      <c r="B43" s="17" t="s">
        <v>18</v>
      </c>
      <c r="C43" s="31" t="s">
        <v>7</v>
      </c>
      <c r="D43" s="31" t="s">
        <v>0</v>
      </c>
      <c r="E43" s="31" t="s">
        <v>8</v>
      </c>
      <c r="F43" s="31" t="s">
        <v>24</v>
      </c>
      <c r="G43" s="31" t="s">
        <v>33</v>
      </c>
      <c r="H43" s="31" t="s">
        <v>1</v>
      </c>
      <c r="I43" s="31" t="s">
        <v>22</v>
      </c>
      <c r="J43" s="31" t="s">
        <v>23</v>
      </c>
    </row>
    <row r="44" spans="1:39" x14ac:dyDescent="0.25">
      <c r="A44" s="42" t="s">
        <v>27</v>
      </c>
      <c r="B44" s="15">
        <v>45322</v>
      </c>
      <c r="C44" s="14">
        <v>40001030.079999998</v>
      </c>
      <c r="D44" s="14">
        <v>34915744.369999997</v>
      </c>
      <c r="E44" s="27">
        <f t="shared" ref="E44:E67" si="8">IF(C44=0,"N/A",+(C44-D44)/C44)</f>
        <v>0.12712886892736741</v>
      </c>
      <c r="F44" s="14">
        <v>2011365.19</v>
      </c>
      <c r="G44" s="26">
        <v>95253.832225000006</v>
      </c>
      <c r="H44" s="14">
        <v>2978666.6877750009</v>
      </c>
      <c r="I44" s="14">
        <v>446800.00316625013</v>
      </c>
      <c r="J44" s="14">
        <v>0</v>
      </c>
      <c r="M44" s="13"/>
    </row>
    <row r="45" spans="1:39" x14ac:dyDescent="0.25">
      <c r="A45" s="42"/>
      <c r="B45" s="10" t="s">
        <v>18</v>
      </c>
      <c r="C45" s="14">
        <v>230556358.02999997</v>
      </c>
      <c r="D45" s="14">
        <v>206269930.21000001</v>
      </c>
      <c r="E45" s="27">
        <f t="shared" si="8"/>
        <v>0.10533835643274611</v>
      </c>
      <c r="F45" s="14">
        <v>10835331.02</v>
      </c>
      <c r="G45" s="26">
        <v>544151.07752500009</v>
      </c>
      <c r="H45" s="14">
        <v>12895791.562474964</v>
      </c>
      <c r="I45" s="14">
        <v>1934368.7343712498</v>
      </c>
      <c r="J45" s="14">
        <v>0</v>
      </c>
    </row>
    <row r="46" spans="1:39" x14ac:dyDescent="0.25">
      <c r="A46" s="43" t="s">
        <v>44</v>
      </c>
      <c r="B46" s="21">
        <v>45322</v>
      </c>
      <c r="C46" s="22">
        <v>5785596.9199999999</v>
      </c>
      <c r="D46" s="22">
        <v>5168060.25</v>
      </c>
      <c r="E46" s="23">
        <f t="shared" si="8"/>
        <v>0.10673689829052245</v>
      </c>
      <c r="F46" s="22">
        <v>185813.33</v>
      </c>
      <c r="G46" s="22">
        <v>14463.9923</v>
      </c>
      <c r="H46" s="22">
        <v>417259.34769999998</v>
      </c>
      <c r="I46" s="22">
        <v>62588.902154999996</v>
      </c>
      <c r="J46" s="22">
        <v>0</v>
      </c>
    </row>
    <row r="47" spans="1:39" x14ac:dyDescent="0.25">
      <c r="A47" s="43"/>
      <c r="B47" s="24" t="s">
        <v>18</v>
      </c>
      <c r="C47" s="22">
        <v>31664016.909999996</v>
      </c>
      <c r="D47" s="22">
        <v>29459227.73</v>
      </c>
      <c r="E47" s="23">
        <f t="shared" si="8"/>
        <v>6.9630747932795875E-2</v>
      </c>
      <c r="F47" s="22">
        <v>1172001.77</v>
      </c>
      <c r="G47" s="22">
        <v>79160.042275</v>
      </c>
      <c r="H47" s="22">
        <v>953627.36772499594</v>
      </c>
      <c r="I47" s="22">
        <v>143044.10515874988</v>
      </c>
      <c r="J47" s="22">
        <v>0</v>
      </c>
    </row>
    <row r="48" spans="1:39" x14ac:dyDescent="0.25">
      <c r="A48" s="52" t="s">
        <v>28</v>
      </c>
      <c r="B48" s="15">
        <v>45322</v>
      </c>
      <c r="C48" s="14">
        <v>24531156.920000002</v>
      </c>
      <c r="D48" s="14">
        <v>22689901.850000001</v>
      </c>
      <c r="E48" s="27">
        <f t="shared" si="8"/>
        <v>7.5057816311094719E-2</v>
      </c>
      <c r="F48" s="14">
        <v>368251.01</v>
      </c>
      <c r="G48" s="26">
        <v>60674.364775000002</v>
      </c>
      <c r="H48" s="14">
        <v>1412329.6952250001</v>
      </c>
      <c r="I48" s="14">
        <v>211849.45428375</v>
      </c>
      <c r="J48" s="14">
        <v>0</v>
      </c>
    </row>
    <row r="49" spans="1:10" x14ac:dyDescent="0.25">
      <c r="A49" s="53"/>
      <c r="B49" s="10" t="s">
        <v>18</v>
      </c>
      <c r="C49" s="14">
        <v>139527043.28</v>
      </c>
      <c r="D49" s="14">
        <v>131352591.94999999</v>
      </c>
      <c r="E49" s="27">
        <f t="shared" si="8"/>
        <v>5.8586859850500037E-2</v>
      </c>
      <c r="F49" s="14">
        <v>2403657.12</v>
      </c>
      <c r="G49" s="26">
        <v>344644.43554999994</v>
      </c>
      <c r="H49" s="14">
        <v>5426149.7744500134</v>
      </c>
      <c r="I49" s="14">
        <v>813922.46616749943</v>
      </c>
      <c r="J49" s="14">
        <v>0</v>
      </c>
    </row>
    <row r="50" spans="1:10" x14ac:dyDescent="0.25">
      <c r="A50" s="49" t="s">
        <v>48</v>
      </c>
      <c r="B50" s="21">
        <v>45322</v>
      </c>
      <c r="C50" s="22">
        <v>631352.17000000004</v>
      </c>
      <c r="D50" s="22">
        <v>539721.76</v>
      </c>
      <c r="E50" s="23">
        <f t="shared" ref="E50:E51" si="9">IF(C50=0,"N/A",+(C50-D50)/C50)</f>
        <v>0.14513359477326265</v>
      </c>
      <c r="F50" s="22">
        <v>17215</v>
      </c>
      <c r="G50" s="22">
        <v>1578.3804250000001</v>
      </c>
      <c r="H50" s="22">
        <v>72837.029575000037</v>
      </c>
      <c r="I50" s="22">
        <v>10925.554436250006</v>
      </c>
      <c r="J50" s="22">
        <v>0</v>
      </c>
    </row>
    <row r="51" spans="1:10" x14ac:dyDescent="0.25">
      <c r="A51" s="50"/>
      <c r="B51" s="24" t="s">
        <v>18</v>
      </c>
      <c r="C51" s="22">
        <v>3656658.19</v>
      </c>
      <c r="D51" s="22">
        <v>3314419.45</v>
      </c>
      <c r="E51" s="23">
        <f t="shared" si="9"/>
        <v>9.3593309031709024E-2</v>
      </c>
      <c r="F51" s="22">
        <v>163633.54999999999</v>
      </c>
      <c r="G51" s="22">
        <v>-160878.33452500001</v>
      </c>
      <c r="H51" s="22">
        <v>339483.52452499978</v>
      </c>
      <c r="I51" s="22">
        <v>50922.528885000022</v>
      </c>
      <c r="J51" s="22">
        <v>0</v>
      </c>
    </row>
    <row r="52" spans="1:10" x14ac:dyDescent="0.25">
      <c r="A52" s="52" t="s">
        <v>40</v>
      </c>
      <c r="B52" s="15">
        <v>45322</v>
      </c>
      <c r="C52" s="14">
        <v>154029927.59999999</v>
      </c>
      <c r="D52" s="14">
        <v>130482274.95999999</v>
      </c>
      <c r="E52" s="27">
        <f t="shared" si="8"/>
        <v>0.15287712593847899</v>
      </c>
      <c r="F52" s="14">
        <v>5518740.8899999997</v>
      </c>
      <c r="G52" s="26">
        <v>371277.96677500004</v>
      </c>
      <c r="H52" s="14">
        <v>17657633.783225</v>
      </c>
      <c r="I52" s="14">
        <v>2648645.0674837497</v>
      </c>
      <c r="J52" s="14">
        <v>0</v>
      </c>
    </row>
    <row r="53" spans="1:10" x14ac:dyDescent="0.25">
      <c r="A53" s="53"/>
      <c r="B53" s="10" t="s">
        <v>18</v>
      </c>
      <c r="C53" s="14">
        <v>982780074.59000003</v>
      </c>
      <c r="D53" s="14">
        <v>880014735.3900001</v>
      </c>
      <c r="E53" s="27">
        <f t="shared" si="8"/>
        <v>0.10456595718311848</v>
      </c>
      <c r="F53" s="14">
        <v>36394208.920000002</v>
      </c>
      <c r="G53" s="26">
        <v>2365964.664175</v>
      </c>
      <c r="H53" s="14">
        <v>64005165.615824923</v>
      </c>
      <c r="I53" s="14">
        <v>9600774.8423737511</v>
      </c>
      <c r="J53" s="14">
        <v>0</v>
      </c>
    </row>
    <row r="54" spans="1:10" x14ac:dyDescent="0.25">
      <c r="A54" s="49" t="s">
        <v>49</v>
      </c>
      <c r="B54" s="21">
        <v>45322</v>
      </c>
      <c r="C54" s="22">
        <v>480736.51</v>
      </c>
      <c r="D54" s="22">
        <v>452401.29</v>
      </c>
      <c r="E54" s="23">
        <f t="shared" si="8"/>
        <v>5.8941269095621696E-2</v>
      </c>
      <c r="F54" s="22">
        <v>0</v>
      </c>
      <c r="G54" s="22">
        <v>1201.841275</v>
      </c>
      <c r="H54" s="22">
        <v>27133.378725000031</v>
      </c>
      <c r="I54" s="22">
        <v>4070.0068087500044</v>
      </c>
      <c r="J54" s="22">
        <v>0</v>
      </c>
    </row>
    <row r="55" spans="1:10" x14ac:dyDescent="0.25">
      <c r="A55" s="50"/>
      <c r="B55" s="24" t="s">
        <v>18</v>
      </c>
      <c r="C55" s="22">
        <v>6140150.9900000002</v>
      </c>
      <c r="D55" s="22">
        <v>5905513.1299999999</v>
      </c>
      <c r="E55" s="23">
        <f t="shared" si="8"/>
        <v>3.8213695458326237E-2</v>
      </c>
      <c r="F55" s="22">
        <v>7300</v>
      </c>
      <c r="G55" s="22">
        <v>15350.377475000003</v>
      </c>
      <c r="H55" s="22">
        <v>211987.48252500032</v>
      </c>
      <c r="I55" s="22">
        <v>31798.122378750053</v>
      </c>
      <c r="J55" s="22">
        <v>0</v>
      </c>
    </row>
    <row r="56" spans="1:10" x14ac:dyDescent="0.25">
      <c r="A56" s="42" t="s">
        <v>42</v>
      </c>
      <c r="B56" s="15">
        <v>45322</v>
      </c>
      <c r="C56" s="14">
        <v>35931959.810000002</v>
      </c>
      <c r="D56" s="14">
        <v>34347309.82</v>
      </c>
      <c r="E56" s="27">
        <f t="shared" si="8"/>
        <v>4.4101407170086725E-2</v>
      </c>
      <c r="F56" s="14">
        <v>859657.71</v>
      </c>
      <c r="G56" s="26">
        <v>89829.899525000001</v>
      </c>
      <c r="H56" s="14">
        <v>4.7500210348516703E-4</v>
      </c>
      <c r="I56" s="14">
        <v>7.1250315522775046E-5</v>
      </c>
      <c r="J56" s="14">
        <v>0</v>
      </c>
    </row>
    <row r="57" spans="1:10" x14ac:dyDescent="0.25">
      <c r="A57" s="42"/>
      <c r="B57" s="10" t="s">
        <v>18</v>
      </c>
      <c r="C57" s="14">
        <v>141270677.94999999</v>
      </c>
      <c r="D57" s="14">
        <v>129803348.47</v>
      </c>
      <c r="E57" s="27">
        <f t="shared" si="8"/>
        <v>8.1172750399475163E-2</v>
      </c>
      <c r="F57" s="14">
        <v>20261112.98</v>
      </c>
      <c r="G57" s="26">
        <v>266407.68487500004</v>
      </c>
      <c r="H57" s="14">
        <v>1462065.7351249887</v>
      </c>
      <c r="I57" s="14">
        <v>219309.86029875011</v>
      </c>
      <c r="J57" s="14">
        <v>0</v>
      </c>
    </row>
    <row r="58" spans="1:10" x14ac:dyDescent="0.25">
      <c r="A58" s="49" t="s">
        <v>41</v>
      </c>
      <c r="B58" s="21">
        <v>45322</v>
      </c>
      <c r="C58" s="22">
        <v>244865580.49000001</v>
      </c>
      <c r="D58" s="22">
        <v>201071507.94999999</v>
      </c>
      <c r="E58" s="23">
        <f t="shared" si="8"/>
        <v>0.17884944242618253</v>
      </c>
      <c r="F58" s="22">
        <v>12717362.26</v>
      </c>
      <c r="G58" s="22">
        <v>580370.54557500011</v>
      </c>
      <c r="H58" s="22">
        <v>30496339.734425023</v>
      </c>
      <c r="I58" s="22">
        <v>4574450.9601637535</v>
      </c>
      <c r="J58" s="22">
        <v>0</v>
      </c>
    </row>
    <row r="59" spans="1:10" x14ac:dyDescent="0.25">
      <c r="A59" s="50"/>
      <c r="B59" s="24" t="s">
        <v>18</v>
      </c>
      <c r="C59" s="22">
        <v>1320874223.8599999</v>
      </c>
      <c r="D59" s="22">
        <v>1150262470.96</v>
      </c>
      <c r="E59" s="23">
        <f t="shared" si="8"/>
        <v>0.1291657826446336</v>
      </c>
      <c r="F59" s="22">
        <v>46529364.969999999</v>
      </c>
      <c r="G59" s="22">
        <v>3185862.167225</v>
      </c>
      <c r="H59" s="22">
        <v>120896525.76277487</v>
      </c>
      <c r="I59" s="22">
        <v>18134478.864416253</v>
      </c>
      <c r="J59" s="22">
        <v>0</v>
      </c>
    </row>
    <row r="60" spans="1:10" x14ac:dyDescent="0.25">
      <c r="A60" s="42" t="s">
        <v>45</v>
      </c>
      <c r="B60" s="15">
        <v>45322</v>
      </c>
      <c r="C60" s="14">
        <v>1065957.3500000001</v>
      </c>
      <c r="D60" s="14">
        <v>993529.91</v>
      </c>
      <c r="E60" s="27">
        <f t="shared" ref="E60:E61" si="10">IF(C60=0,"N/A",+(C60-D60)/C60)</f>
        <v>6.7945907967143393E-2</v>
      </c>
      <c r="F60" s="14">
        <v>16873.400000000001</v>
      </c>
      <c r="G60" s="26">
        <v>2664.8933750000001</v>
      </c>
      <c r="H60" s="14">
        <v>8490.9566250000571</v>
      </c>
      <c r="I60" s="14">
        <v>1273.6434937500085</v>
      </c>
      <c r="J60" s="14">
        <v>0</v>
      </c>
    </row>
    <row r="61" spans="1:10" x14ac:dyDescent="0.25">
      <c r="A61" s="42"/>
      <c r="B61" s="10" t="s">
        <v>18</v>
      </c>
      <c r="C61" s="14">
        <v>8151954.7199999988</v>
      </c>
      <c r="D61" s="14">
        <v>7728805.0600000005</v>
      </c>
      <c r="E61" s="27">
        <f t="shared" si="10"/>
        <v>5.1907753972411458E-2</v>
      </c>
      <c r="F61" s="14">
        <v>407812.11</v>
      </c>
      <c r="G61" s="26">
        <v>30413.2068</v>
      </c>
      <c r="H61" s="14">
        <v>23981.203199998301</v>
      </c>
      <c r="I61" s="14">
        <v>3597.182137499995</v>
      </c>
      <c r="J61" s="14">
        <v>0</v>
      </c>
    </row>
    <row r="62" spans="1:10" x14ac:dyDescent="0.25">
      <c r="A62" s="49" t="s">
        <v>47</v>
      </c>
      <c r="B62" s="21">
        <v>45322</v>
      </c>
      <c r="C62" s="22">
        <v>14799775.82</v>
      </c>
      <c r="D62" s="22">
        <v>13524324.48</v>
      </c>
      <c r="E62" s="23">
        <f t="shared" ref="E62:E63" si="11">IF(C62=0,"N/A",+(C62-D62)/C62)</f>
        <v>8.6180449995491876E-2</v>
      </c>
      <c r="F62" s="22">
        <v>547595.18000000005</v>
      </c>
      <c r="G62" s="22">
        <v>35630.4516</v>
      </c>
      <c r="H62" s="22">
        <v>0</v>
      </c>
      <c r="I62" s="22">
        <v>0</v>
      </c>
      <c r="J62" s="22">
        <v>0</v>
      </c>
    </row>
    <row r="63" spans="1:10" x14ac:dyDescent="0.25">
      <c r="A63" s="50"/>
      <c r="B63" s="24" t="s">
        <v>18</v>
      </c>
      <c r="C63" s="22">
        <v>82057879.430000007</v>
      </c>
      <c r="D63" s="22">
        <v>75558891.239999995</v>
      </c>
      <c r="E63" s="23">
        <f t="shared" si="11"/>
        <v>7.9200050441761843E-2</v>
      </c>
      <c r="F63" s="22">
        <v>8572390.2199999988</v>
      </c>
      <c r="G63" s="22">
        <v>178255.173025</v>
      </c>
      <c r="H63" s="22">
        <v>6.9750134834976052E-3</v>
      </c>
      <c r="I63" s="22">
        <v>2.0625005847250575E-3</v>
      </c>
      <c r="J63" s="22">
        <v>0</v>
      </c>
    </row>
    <row r="64" spans="1:10" ht="15" customHeight="1" x14ac:dyDescent="0.25">
      <c r="A64" s="42" t="s">
        <v>43</v>
      </c>
      <c r="B64" s="15">
        <v>45322</v>
      </c>
      <c r="C64" s="14">
        <v>5229559.13</v>
      </c>
      <c r="D64" s="14">
        <v>4869265.07</v>
      </c>
      <c r="E64" s="27">
        <f t="shared" si="8"/>
        <v>6.8895685285042293E-2</v>
      </c>
      <c r="F64" s="14">
        <v>130676.01</v>
      </c>
      <c r="G64" s="26">
        <v>12747.2078</v>
      </c>
      <c r="H64" s="14">
        <v>216870.84219999958</v>
      </c>
      <c r="I64" s="14">
        <v>32530.626329999934</v>
      </c>
      <c r="J64" s="14">
        <v>0</v>
      </c>
    </row>
    <row r="65" spans="1:10" x14ac:dyDescent="0.25">
      <c r="A65" s="42"/>
      <c r="B65" s="10" t="s">
        <v>18</v>
      </c>
      <c r="C65" s="14">
        <v>25192718.309999999</v>
      </c>
      <c r="D65" s="14">
        <v>22853746.649999999</v>
      </c>
      <c r="E65" s="27">
        <f t="shared" si="8"/>
        <v>9.2843163298958836E-2</v>
      </c>
      <c r="F65" s="14">
        <v>1016128.7400000001</v>
      </c>
      <c r="G65" s="26">
        <v>60441.473924999998</v>
      </c>
      <c r="H65" s="14">
        <v>1262401.4460749999</v>
      </c>
      <c r="I65" s="14">
        <v>189360.21691124994</v>
      </c>
      <c r="J65" s="14">
        <v>0</v>
      </c>
    </row>
    <row r="66" spans="1:10" x14ac:dyDescent="0.25">
      <c r="A66" s="49" t="s">
        <v>46</v>
      </c>
      <c r="B66" s="21">
        <v>45322</v>
      </c>
      <c r="C66" s="22">
        <v>425996.32</v>
      </c>
      <c r="D66" s="22">
        <v>451708.24</v>
      </c>
      <c r="E66" s="23">
        <f t="shared" si="8"/>
        <v>-6.0357141113331646E-2</v>
      </c>
      <c r="F66" s="22">
        <v>8373.8700000000008</v>
      </c>
      <c r="G66" s="22">
        <v>1039.156125</v>
      </c>
      <c r="H66" s="22">
        <v>3.8750000079748048E-3</v>
      </c>
      <c r="I66" s="22">
        <v>0</v>
      </c>
      <c r="J66" s="22">
        <v>0</v>
      </c>
    </row>
    <row r="67" spans="1:10" x14ac:dyDescent="0.25">
      <c r="A67" s="50"/>
      <c r="B67" s="24" t="s">
        <v>18</v>
      </c>
      <c r="C67" s="22">
        <v>3180957.8000000003</v>
      </c>
      <c r="D67" s="22">
        <v>2983040.6499999994</v>
      </c>
      <c r="E67" s="23">
        <f t="shared" si="8"/>
        <v>6.2219357326903493E-2</v>
      </c>
      <c r="F67" s="22">
        <v>98964.479999999996</v>
      </c>
      <c r="G67" s="22">
        <v>7685.8633000000009</v>
      </c>
      <c r="H67" s="22">
        <v>127790.66670000082</v>
      </c>
      <c r="I67" s="22">
        <v>19168.600755000003</v>
      </c>
      <c r="J67" s="22">
        <v>0</v>
      </c>
    </row>
    <row r="68" spans="1:10" ht="5.25" customHeight="1" x14ac:dyDescent="0.25">
      <c r="A68" s="9"/>
      <c r="B68" s="9"/>
      <c r="C68" s="10"/>
      <c r="D68" s="10"/>
      <c r="E68" s="11"/>
      <c r="F68" s="10"/>
      <c r="G68" s="10"/>
      <c r="H68" s="10"/>
      <c r="I68" s="10"/>
      <c r="J68" s="10"/>
    </row>
    <row r="69" spans="1:10" x14ac:dyDescent="0.25">
      <c r="A69" s="44" t="s">
        <v>4</v>
      </c>
      <c r="B69" s="16">
        <f>+B64</f>
        <v>45322</v>
      </c>
      <c r="C69" s="19">
        <f>+C44+C46+C48+C52+C56+C58+C64+C60+C66+C62+C50+C54</f>
        <v>527778629.12</v>
      </c>
      <c r="D69" s="19">
        <f>+D44+D46+D48+D52+D56+D58+D64+D60+D66+D62+D50+D54</f>
        <v>449505749.95000005</v>
      </c>
      <c r="E69" s="11">
        <f>IF(C69=0,"N/A",+(C69-D69)/C69)</f>
        <v>0.1483062686727378</v>
      </c>
      <c r="F69" s="19">
        <f t="shared" ref="F69:J70" si="12">+F44+F46+F48+F52+F56+F58+F64+F60+F66+F62+F50+F54</f>
        <v>22381923.850000001</v>
      </c>
      <c r="G69" s="19">
        <f t="shared" si="12"/>
        <v>1266732.5317750003</v>
      </c>
      <c r="H69" s="19">
        <f t="shared" si="12"/>
        <v>53287561.459825024</v>
      </c>
      <c r="I69" s="19">
        <f t="shared" si="12"/>
        <v>7993134.2183925044</v>
      </c>
      <c r="J69" s="19">
        <f t="shared" si="12"/>
        <v>0</v>
      </c>
    </row>
    <row r="70" spans="1:10" x14ac:dyDescent="0.25">
      <c r="A70" s="44"/>
      <c r="B70" s="17" t="str">
        <f>+B65</f>
        <v>FYTD</v>
      </c>
      <c r="C70" s="19">
        <f>+C45+C47+C49+C53+C57+C59+C65+C61+C67+C63+C51+C55</f>
        <v>2975052714.0599995</v>
      </c>
      <c r="D70" s="19">
        <f>+D45+D47+D49+D53+D57+D59+D65+D61+D67+D63+D51+D55</f>
        <v>2645506720.8899999</v>
      </c>
      <c r="E70" s="11">
        <f>IF(C70=0,"N/A",+(C70-D70)/C70)</f>
        <v>0.11076979967870024</v>
      </c>
      <c r="F70" s="19">
        <f t="shared" si="12"/>
        <v>127861905.88</v>
      </c>
      <c r="G70" s="19">
        <f t="shared" si="12"/>
        <v>6917457.8316249996</v>
      </c>
      <c r="H70" s="19">
        <f t="shared" si="12"/>
        <v>207604970.14837477</v>
      </c>
      <c r="I70" s="19">
        <f t="shared" si="12"/>
        <v>31140745.525916252</v>
      </c>
      <c r="J70" s="19">
        <f t="shared" si="12"/>
        <v>0</v>
      </c>
    </row>
    <row r="71" spans="1:10" x14ac:dyDescent="0.25">
      <c r="A71" s="4" t="s">
        <v>71</v>
      </c>
      <c r="I71" s="12"/>
    </row>
    <row r="72" spans="1:10" x14ac:dyDescent="0.25">
      <c r="A72" s="4"/>
      <c r="I72" s="12"/>
    </row>
    <row r="73" spans="1:10" x14ac:dyDescent="0.25">
      <c r="A73" s="4"/>
      <c r="I73" s="12"/>
    </row>
    <row r="74" spans="1:10" x14ac:dyDescent="0.25">
      <c r="A74" s="4"/>
      <c r="I74" s="12"/>
    </row>
    <row r="76" spans="1:10" ht="23.25" x14ac:dyDescent="0.35">
      <c r="A76" s="46" t="s">
        <v>30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23.25" x14ac:dyDescent="0.35">
      <c r="A77" s="46">
        <f>+A2</f>
        <v>45322</v>
      </c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A78" s="47" t="s">
        <v>2</v>
      </c>
      <c r="B78" s="17" t="s">
        <v>3</v>
      </c>
      <c r="C78" s="18"/>
      <c r="D78" s="18"/>
      <c r="E78" s="18"/>
      <c r="F78" s="18" t="s">
        <v>21</v>
      </c>
      <c r="G78" s="18" t="s">
        <v>20</v>
      </c>
      <c r="H78" s="18"/>
      <c r="I78" s="18" t="s">
        <v>19</v>
      </c>
      <c r="J78" s="18" t="s">
        <v>11</v>
      </c>
    </row>
    <row r="79" spans="1:10" x14ac:dyDescent="0.25">
      <c r="A79" s="48"/>
      <c r="B79" s="17" t="s">
        <v>18</v>
      </c>
      <c r="C79" s="33" t="s">
        <v>7</v>
      </c>
      <c r="D79" s="33" t="s">
        <v>0</v>
      </c>
      <c r="E79" s="33" t="s">
        <v>8</v>
      </c>
      <c r="F79" s="33" t="s">
        <v>24</v>
      </c>
      <c r="G79" s="33" t="s">
        <v>33</v>
      </c>
      <c r="H79" s="33" t="s">
        <v>1</v>
      </c>
      <c r="I79" s="33" t="s">
        <v>22</v>
      </c>
      <c r="J79" s="33" t="s">
        <v>23</v>
      </c>
    </row>
    <row r="80" spans="1:10" x14ac:dyDescent="0.25">
      <c r="A80" s="44" t="s">
        <v>31</v>
      </c>
      <c r="B80" s="16">
        <f>+B69</f>
        <v>45322</v>
      </c>
      <c r="C80" s="19">
        <f>+C69+C33</f>
        <v>544971369.27999997</v>
      </c>
      <c r="D80" s="19">
        <f>+D69+D33</f>
        <v>464970717.63000005</v>
      </c>
      <c r="E80" s="11">
        <f t="shared" ref="E80:E81" si="13">+(C80-D80)/C80</f>
        <v>0.14679789831105147</v>
      </c>
      <c r="F80" s="19">
        <f t="shared" ref="F80:J81" si="14">+F69+F33</f>
        <v>22389951.850000001</v>
      </c>
      <c r="G80" s="19">
        <f t="shared" si="14"/>
        <v>1309755.1821750002</v>
      </c>
      <c r="H80" s="19">
        <f t="shared" si="14"/>
        <v>54978978.321650021</v>
      </c>
      <c r="I80" s="19">
        <f t="shared" si="14"/>
        <v>8246846.7476662546</v>
      </c>
      <c r="J80" s="19">
        <f t="shared" si="14"/>
        <v>32895.590000000004</v>
      </c>
    </row>
    <row r="81" spans="1:10" x14ac:dyDescent="0.25">
      <c r="A81" s="44"/>
      <c r="B81" s="16" t="str">
        <f>+B70</f>
        <v>FYTD</v>
      </c>
      <c r="C81" s="19">
        <f>+C70+C34</f>
        <v>3092293124.5199995</v>
      </c>
      <c r="D81" s="19">
        <f>+D70+D34</f>
        <v>2751039567.0099998</v>
      </c>
      <c r="E81" s="11">
        <f t="shared" si="13"/>
        <v>0.110356147935675</v>
      </c>
      <c r="F81" s="19">
        <f t="shared" si="14"/>
        <v>127957236.88</v>
      </c>
      <c r="G81" s="19">
        <f t="shared" si="14"/>
        <v>7208016.3802749999</v>
      </c>
      <c r="H81" s="19">
        <f t="shared" si="14"/>
        <v>218938363.83972475</v>
      </c>
      <c r="I81" s="19">
        <f t="shared" si="14"/>
        <v>32840754.582971253</v>
      </c>
      <c r="J81" s="19">
        <f t="shared" si="14"/>
        <v>573797.70999999985</v>
      </c>
    </row>
    <row r="82" spans="1:10" x14ac:dyDescent="0.25">
      <c r="A82" s="51" t="s">
        <v>71</v>
      </c>
      <c r="B82" s="51"/>
      <c r="C82" s="51"/>
      <c r="D82" s="51"/>
      <c r="E82" s="51"/>
      <c r="F82" s="51"/>
      <c r="G82" s="51"/>
      <c r="H82" s="51"/>
      <c r="I82" s="51"/>
      <c r="J82" s="51"/>
    </row>
    <row r="83" spans="1:10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54" t="s">
        <v>10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0" ht="29.25" customHeight="1" x14ac:dyDescent="0.25">
      <c r="A85" s="54" t="s">
        <v>13</v>
      </c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55" t="s">
        <v>34</v>
      </c>
      <c r="B86" s="56"/>
      <c r="C86" s="56"/>
      <c r="D86" s="56"/>
      <c r="E86" s="56"/>
      <c r="F86" s="56"/>
      <c r="G86" s="56"/>
      <c r="H86" s="56"/>
      <c r="I86" s="56"/>
      <c r="J86" s="56"/>
    </row>
    <row r="87" spans="1:10" ht="29.25" customHeight="1" x14ac:dyDescent="0.25">
      <c r="A87" s="54" t="s">
        <v>35</v>
      </c>
      <c r="B87" s="54"/>
      <c r="C87" s="54"/>
      <c r="D87" s="54"/>
      <c r="E87" s="54"/>
      <c r="F87" s="54"/>
      <c r="G87" s="54"/>
      <c r="H87" s="54"/>
      <c r="I87" s="54"/>
      <c r="J87" s="54"/>
    </row>
    <row r="88" spans="1:10" x14ac:dyDescent="0.25">
      <c r="A88" s="54" t="s">
        <v>9</v>
      </c>
      <c r="B88" s="54"/>
      <c r="C88" s="54"/>
      <c r="D88" s="54"/>
      <c r="E88" s="54"/>
      <c r="F88" s="54"/>
      <c r="G88" s="54"/>
      <c r="H88" s="54"/>
      <c r="I88" s="54"/>
      <c r="J88" s="54"/>
    </row>
    <row r="89" spans="1:10" x14ac:dyDescent="0.25">
      <c r="A89" s="54" t="s">
        <v>12</v>
      </c>
      <c r="B89" s="54"/>
      <c r="C89" s="54"/>
      <c r="D89" s="54"/>
      <c r="E89" s="54"/>
      <c r="F89" s="54"/>
      <c r="G89" s="54"/>
      <c r="H89" s="54"/>
      <c r="I89" s="54"/>
      <c r="J89" s="32"/>
    </row>
    <row r="90" spans="1:10" x14ac:dyDescent="0.25">
      <c r="A90" s="51" t="s">
        <v>32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0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</row>
  </sheetData>
  <mergeCells count="49">
    <mergeCell ref="A78:A79"/>
    <mergeCell ref="A77:J77"/>
    <mergeCell ref="A89:I89"/>
    <mergeCell ref="A90:J90"/>
    <mergeCell ref="A84:J84"/>
    <mergeCell ref="A85:J85"/>
    <mergeCell ref="A86:J86"/>
    <mergeCell ref="A87:J87"/>
    <mergeCell ref="A88:J88"/>
    <mergeCell ref="A93:J93"/>
    <mergeCell ref="A48:A49"/>
    <mergeCell ref="A39:J39"/>
    <mergeCell ref="A44:A45"/>
    <mergeCell ref="A46:A47"/>
    <mergeCell ref="A80:A81"/>
    <mergeCell ref="A82:J82"/>
    <mergeCell ref="A92:J92"/>
    <mergeCell ref="A52:A53"/>
    <mergeCell ref="A56:A57"/>
    <mergeCell ref="A58:A59"/>
    <mergeCell ref="A64:A65"/>
    <mergeCell ref="A69:A70"/>
    <mergeCell ref="A76:J76"/>
    <mergeCell ref="A60:A61"/>
    <mergeCell ref="A66:A67"/>
    <mergeCell ref="A62:A63"/>
    <mergeCell ref="A40:J40"/>
    <mergeCell ref="A41:J41"/>
    <mergeCell ref="A42:A43"/>
    <mergeCell ref="A50:A51"/>
    <mergeCell ref="A54:A55"/>
    <mergeCell ref="A1:J1"/>
    <mergeCell ref="A2:J2"/>
    <mergeCell ref="A3:J3"/>
    <mergeCell ref="A4:A5"/>
    <mergeCell ref="A6:A7"/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18:A19"/>
    <mergeCell ref="A20:A21"/>
    <mergeCell ref="A24:A25"/>
    <mergeCell ref="A22:A23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F5E0-6655-4B47-B309-CE73934836D8}">
  <dimension ref="A2:H36"/>
  <sheetViews>
    <sheetView workbookViewId="0"/>
  </sheetViews>
  <sheetFormatPr defaultRowHeight="15" x14ac:dyDescent="0.25"/>
  <cols>
    <col min="3" max="3" width="13.42578125" bestFit="1" customWidth="1"/>
    <col min="5" max="5" width="13.42578125" bestFit="1" customWidth="1"/>
    <col min="6" max="6" width="11.85546875" bestFit="1" customWidth="1"/>
  </cols>
  <sheetData>
    <row r="2" spans="1:8" ht="23.25" x14ac:dyDescent="0.25">
      <c r="A2" s="45" t="s">
        <v>53</v>
      </c>
      <c r="B2" s="45"/>
      <c r="C2" s="45"/>
      <c r="D2" s="45"/>
      <c r="E2" s="45"/>
      <c r="F2" s="45"/>
      <c r="G2" s="45"/>
      <c r="H2" s="45"/>
    </row>
    <row r="4" spans="1:8" ht="23.25" x14ac:dyDescent="0.35">
      <c r="A4" s="46">
        <v>45322</v>
      </c>
      <c r="B4" s="46"/>
      <c r="C4" s="46"/>
      <c r="D4" s="46"/>
      <c r="E4" s="46"/>
      <c r="F4" s="46"/>
      <c r="G4" s="46"/>
      <c r="H4" s="46"/>
    </row>
    <row r="5" spans="1:8" ht="30" x14ac:dyDescent="0.25">
      <c r="C5" s="34" t="s">
        <v>54</v>
      </c>
      <c r="D5" s="34" t="s">
        <v>55</v>
      </c>
      <c r="E5" s="34" t="s">
        <v>56</v>
      </c>
      <c r="F5" s="35" t="s">
        <v>57</v>
      </c>
      <c r="G5" s="35" t="s">
        <v>8</v>
      </c>
    </row>
    <row r="6" spans="1:8" x14ac:dyDescent="0.25">
      <c r="A6" s="1" t="s">
        <v>60</v>
      </c>
      <c r="C6" s="36">
        <v>1856220.8099999996</v>
      </c>
      <c r="D6" s="2">
        <f>+IF(C6=0,"N/A",C6/C$18)</f>
        <v>3.406088676519395E-3</v>
      </c>
      <c r="E6" s="36">
        <v>1440226.63</v>
      </c>
      <c r="F6" s="36">
        <f>+C6-E6</f>
        <v>415994.1799999997</v>
      </c>
      <c r="G6" s="2">
        <f>+IF(C6=0,"N/A",F6/C6)</f>
        <v>0.22410813291119164</v>
      </c>
    </row>
    <row r="7" spans="1:8" x14ac:dyDescent="0.25">
      <c r="A7" s="1" t="s">
        <v>61</v>
      </c>
      <c r="C7" s="36">
        <v>7570152.6900000004</v>
      </c>
      <c r="D7" s="2">
        <f t="shared" ref="D7:D17" si="0">+IF(C7=0,"N/A",C7/C$18)</f>
        <v>1.3890918159101904E-2</v>
      </c>
      <c r="E7" s="36">
        <v>7165424.7200000007</v>
      </c>
      <c r="F7" s="36">
        <f t="shared" ref="F7:F18" si="1">+C7-E7</f>
        <v>404727.96999999974</v>
      </c>
      <c r="G7" s="2">
        <f t="shared" ref="G7:G18" si="2">+IF(C7=0,"N/A",F7/C7)</f>
        <v>5.3463646847524776E-2</v>
      </c>
    </row>
    <row r="8" spans="1:8" x14ac:dyDescent="0.25">
      <c r="A8" s="1" t="s">
        <v>62</v>
      </c>
      <c r="C8" s="36">
        <v>4880.63</v>
      </c>
      <c r="D8" s="2">
        <f t="shared" si="0"/>
        <v>8.9557548798738333E-6</v>
      </c>
      <c r="E8" s="36">
        <v>89.25</v>
      </c>
      <c r="F8" s="36">
        <f t="shared" si="1"/>
        <v>4791.38</v>
      </c>
      <c r="G8" s="2">
        <f t="shared" si="2"/>
        <v>0.981713426340452</v>
      </c>
    </row>
    <row r="9" spans="1:8" x14ac:dyDescent="0.25">
      <c r="A9" s="1" t="s">
        <v>63</v>
      </c>
      <c r="C9" s="36">
        <v>44979736.430000015</v>
      </c>
      <c r="D9" s="2">
        <f t="shared" si="0"/>
        <v>8.253596237133555E-2</v>
      </c>
      <c r="E9" s="36">
        <v>43113397.539999999</v>
      </c>
      <c r="F9" s="36">
        <f t="shared" si="1"/>
        <v>1866338.8900000155</v>
      </c>
      <c r="G9" s="2">
        <f t="shared" si="2"/>
        <v>4.1492881864804092E-2</v>
      </c>
    </row>
    <row r="10" spans="1:8" x14ac:dyDescent="0.25">
      <c r="A10" s="1" t="s">
        <v>64</v>
      </c>
      <c r="C10" s="36">
        <v>9847797.5899999999</v>
      </c>
      <c r="D10" s="2">
        <f t="shared" si="0"/>
        <v>1.8070302670485625E-2</v>
      </c>
      <c r="E10" s="36">
        <v>10664785.439999999</v>
      </c>
      <c r="F10" s="36">
        <f t="shared" si="1"/>
        <v>-816987.84999999963</v>
      </c>
      <c r="G10" s="2">
        <f t="shared" si="2"/>
        <v>-8.296147869952307E-2</v>
      </c>
    </row>
    <row r="11" spans="1:8" x14ac:dyDescent="0.25">
      <c r="A11" s="1" t="s">
        <v>65</v>
      </c>
      <c r="C11" s="36">
        <v>144035.06000000003</v>
      </c>
      <c r="D11" s="2">
        <f t="shared" si="0"/>
        <v>2.6429839825348786E-4</v>
      </c>
      <c r="E11" s="36">
        <v>40556.090000000011</v>
      </c>
      <c r="F11" s="36">
        <f t="shared" si="1"/>
        <v>103478.97000000002</v>
      </c>
      <c r="G11" s="2">
        <f t="shared" si="2"/>
        <v>0.71842904081825631</v>
      </c>
    </row>
    <row r="12" spans="1:8" x14ac:dyDescent="0.25">
      <c r="A12" s="1" t="s">
        <v>66</v>
      </c>
      <c r="C12" s="36">
        <v>74573499.239999995</v>
      </c>
      <c r="D12" s="2">
        <f t="shared" si="0"/>
        <v>0.1368392973300368</v>
      </c>
      <c r="E12" s="36">
        <v>71050200.63000001</v>
      </c>
      <c r="F12" s="36">
        <f t="shared" si="1"/>
        <v>3523298.6099999845</v>
      </c>
      <c r="G12" s="2">
        <f t="shared" si="2"/>
        <v>4.7245987460786142E-2</v>
      </c>
    </row>
    <row r="13" spans="1:8" x14ac:dyDescent="0.25">
      <c r="A13" s="1" t="s">
        <v>67</v>
      </c>
      <c r="C13" s="36">
        <v>60797732.140000001</v>
      </c>
      <c r="D13" s="2">
        <f t="shared" si="0"/>
        <v>0.11156133251200503</v>
      </c>
      <c r="E13" s="36">
        <v>51387509.359999992</v>
      </c>
      <c r="F13" s="36">
        <f t="shared" si="1"/>
        <v>9410222.7800000086</v>
      </c>
      <c r="G13" s="2">
        <f t="shared" si="2"/>
        <v>0.15477917430095786</v>
      </c>
    </row>
    <row r="14" spans="1:8" x14ac:dyDescent="0.25">
      <c r="A14" s="1" t="s">
        <v>68</v>
      </c>
      <c r="C14" s="36">
        <v>8887446.5299999993</v>
      </c>
      <c r="D14" s="2">
        <f t="shared" si="0"/>
        <v>1.6308098059198351E-2</v>
      </c>
      <c r="E14" s="36">
        <v>8672998.8800000027</v>
      </c>
      <c r="F14" s="36">
        <f t="shared" si="1"/>
        <v>214447.64999999665</v>
      </c>
      <c r="G14" s="2">
        <f t="shared" si="2"/>
        <v>2.4129275971013539E-2</v>
      </c>
    </row>
    <row r="15" spans="1:8" x14ac:dyDescent="0.25">
      <c r="A15" s="1" t="s">
        <v>69</v>
      </c>
      <c r="C15" s="36">
        <v>24769991.639999989</v>
      </c>
      <c r="D15" s="2">
        <f t="shared" si="0"/>
        <v>4.5451913688266461E-2</v>
      </c>
      <c r="E15" s="36">
        <v>21525823.68</v>
      </c>
      <c r="F15" s="36">
        <f t="shared" si="1"/>
        <v>3244167.9599999897</v>
      </c>
      <c r="G15" s="2">
        <f t="shared" si="2"/>
        <v>0.13097170185399348</v>
      </c>
    </row>
    <row r="16" spans="1:8" x14ac:dyDescent="0.25">
      <c r="A16" s="1" t="s">
        <v>70</v>
      </c>
      <c r="C16" s="36">
        <v>290992240.89999992</v>
      </c>
      <c r="D16" s="2">
        <f t="shared" si="0"/>
        <v>0.5339587679143053</v>
      </c>
      <c r="E16" s="36">
        <v>230022472.47999999</v>
      </c>
      <c r="F16" s="36">
        <f t="shared" si="1"/>
        <v>60969768.419999927</v>
      </c>
      <c r="G16" s="2">
        <f t="shared" si="2"/>
        <v>0.20952369118650252</v>
      </c>
    </row>
    <row r="17" spans="1:8" x14ac:dyDescent="0.25">
      <c r="A17" s="1" t="s">
        <v>20</v>
      </c>
      <c r="C17" s="36">
        <v>20547635.640000109</v>
      </c>
      <c r="D17" s="2">
        <f t="shared" si="0"/>
        <v>3.7704064465612114E-2</v>
      </c>
      <c r="E17" s="36">
        <v>19887233.143260974</v>
      </c>
      <c r="F17" s="36">
        <f t="shared" si="1"/>
        <v>660402.49673913419</v>
      </c>
      <c r="G17" s="2">
        <f t="shared" si="2"/>
        <v>3.2140072381540957E-2</v>
      </c>
    </row>
    <row r="18" spans="1:8" ht="15.75" thickBot="1" x14ac:dyDescent="0.3">
      <c r="A18" s="37" t="s">
        <v>58</v>
      </c>
      <c r="C18" s="38">
        <f>SUM(C6:C17)</f>
        <v>544971369.30000007</v>
      </c>
      <c r="D18" s="39">
        <f>SUM(D6:D17)</f>
        <v>0.99999999999999989</v>
      </c>
      <c r="E18" s="38">
        <f>SUM(E6:E17)</f>
        <v>464970717.84326094</v>
      </c>
      <c r="F18" s="38">
        <f t="shared" si="1"/>
        <v>80000651.456739128</v>
      </c>
      <c r="G18" s="39">
        <f t="shared" si="2"/>
        <v>0.14679789795103851</v>
      </c>
    </row>
    <row r="19" spans="1:8" ht="15.75" thickTop="1" x14ac:dyDescent="0.25">
      <c r="A19" s="40"/>
      <c r="B19" s="40"/>
      <c r="C19" s="40"/>
      <c r="D19" s="41"/>
    </row>
    <row r="21" spans="1:8" ht="23.25" x14ac:dyDescent="0.35">
      <c r="A21" s="46" t="s">
        <v>59</v>
      </c>
      <c r="B21" s="46"/>
      <c r="C21" s="46"/>
      <c r="D21" s="46"/>
      <c r="E21" s="46"/>
      <c r="F21" s="46"/>
      <c r="G21" s="46"/>
      <c r="H21" s="46"/>
    </row>
    <row r="22" spans="1:8" ht="30" x14ac:dyDescent="0.25">
      <c r="C22" s="34" t="s">
        <v>54</v>
      </c>
      <c r="D22" s="34" t="s">
        <v>55</v>
      </c>
      <c r="E22" s="34" t="s">
        <v>56</v>
      </c>
      <c r="F22" s="35" t="s">
        <v>57</v>
      </c>
      <c r="G22" s="35" t="s">
        <v>8</v>
      </c>
    </row>
    <row r="23" spans="1:8" x14ac:dyDescent="0.25">
      <c r="A23" s="1" t="s">
        <v>60</v>
      </c>
      <c r="C23" s="36">
        <v>13256669.220000001</v>
      </c>
      <c r="D23" s="2">
        <f>+IF(C23=0,"N/A",C23/C$35)</f>
        <v>4.2870027790923122E-3</v>
      </c>
      <c r="E23" s="36">
        <v>12044616.950000003</v>
      </c>
      <c r="F23" s="36">
        <f>+C23-E23</f>
        <v>1212052.2699999977</v>
      </c>
      <c r="G23" s="2">
        <f>+IF(C23=0,"N/A",F23/C23)</f>
        <v>9.1429623073901942E-2</v>
      </c>
    </row>
    <row r="24" spans="1:8" x14ac:dyDescent="0.25">
      <c r="A24" s="1" t="s">
        <v>61</v>
      </c>
      <c r="C24" s="36">
        <v>35805441.57</v>
      </c>
      <c r="D24" s="2">
        <f t="shared" ref="D24:D34" si="3">+IF(C24=0,"N/A",C24/C$35)</f>
        <v>1.1578928686373106E-2</v>
      </c>
      <c r="E24" s="36">
        <v>33677142.419999994</v>
      </c>
      <c r="F24" s="36">
        <f t="shared" ref="F24:F35" si="4">+C24-E24</f>
        <v>2128299.150000006</v>
      </c>
      <c r="G24" s="2">
        <f t="shared" ref="G24:G35" si="5">+IF(C24=0,"N/A",F24/C24)</f>
        <v>5.9440661996561603E-2</v>
      </c>
    </row>
    <row r="25" spans="1:8" x14ac:dyDescent="0.25">
      <c r="A25" s="1" t="s">
        <v>62</v>
      </c>
      <c r="C25" s="36">
        <v>1442724.84</v>
      </c>
      <c r="D25" s="2">
        <f t="shared" si="3"/>
        <v>4.6655500683493042E-4</v>
      </c>
      <c r="E25" s="36">
        <v>1201248.3400000003</v>
      </c>
      <c r="F25" s="36">
        <f t="shared" si="4"/>
        <v>241476.49999999977</v>
      </c>
      <c r="G25" s="2">
        <f t="shared" si="5"/>
        <v>0.16737529798128364</v>
      </c>
    </row>
    <row r="26" spans="1:8" x14ac:dyDescent="0.25">
      <c r="A26" s="1" t="s">
        <v>63</v>
      </c>
      <c r="C26" s="36">
        <v>124694135.88999997</v>
      </c>
      <c r="D26" s="2">
        <f t="shared" si="3"/>
        <v>4.0324164254657652E-2</v>
      </c>
      <c r="E26" s="36">
        <v>117156771.89999999</v>
      </c>
      <c r="F26" s="36">
        <f t="shared" si="4"/>
        <v>7537363.9899999797</v>
      </c>
      <c r="G26" s="2">
        <f t="shared" si="5"/>
        <v>6.0446820022467873E-2</v>
      </c>
    </row>
    <row r="27" spans="1:8" x14ac:dyDescent="0.25">
      <c r="A27" s="1" t="s">
        <v>64</v>
      </c>
      <c r="C27" s="36">
        <v>188701128.55000001</v>
      </c>
      <c r="D27" s="2">
        <f t="shared" si="3"/>
        <v>6.1023040485255899E-2</v>
      </c>
      <c r="E27" s="36">
        <v>178366374.5</v>
      </c>
      <c r="F27" s="36">
        <f t="shared" si="4"/>
        <v>10334754.050000012</v>
      </c>
      <c r="G27" s="2">
        <f t="shared" si="5"/>
        <v>5.4767844418384698E-2</v>
      </c>
    </row>
    <row r="28" spans="1:8" x14ac:dyDescent="0.25">
      <c r="A28" s="1" t="s">
        <v>65</v>
      </c>
      <c r="C28" s="36">
        <v>241311249.26000002</v>
      </c>
      <c r="D28" s="2">
        <f t="shared" si="3"/>
        <v>7.8036343747879808E-2</v>
      </c>
      <c r="E28" s="36">
        <v>231215176.45999998</v>
      </c>
      <c r="F28" s="36">
        <f t="shared" si="4"/>
        <v>10096072.800000042</v>
      </c>
      <c r="G28" s="2">
        <f t="shared" si="5"/>
        <v>4.1838384372715511E-2</v>
      </c>
    </row>
    <row r="29" spans="1:8" x14ac:dyDescent="0.25">
      <c r="A29" s="1" t="s">
        <v>66</v>
      </c>
      <c r="C29" s="36">
        <v>347641444.64999992</v>
      </c>
      <c r="D29" s="2">
        <f t="shared" si="3"/>
        <v>0.11242189230261385</v>
      </c>
      <c r="E29" s="36">
        <v>329880850</v>
      </c>
      <c r="F29" s="36">
        <f t="shared" si="4"/>
        <v>17760594.649999917</v>
      </c>
      <c r="G29" s="2">
        <f t="shared" si="5"/>
        <v>5.1088829952024309E-2</v>
      </c>
    </row>
    <row r="30" spans="1:8" x14ac:dyDescent="0.25">
      <c r="A30" s="1" t="s">
        <v>67</v>
      </c>
      <c r="C30" s="36">
        <v>413051766.15000004</v>
      </c>
      <c r="D30" s="2">
        <f t="shared" si="3"/>
        <v>0.13357458348003029</v>
      </c>
      <c r="E30" s="36">
        <v>384462455.79000008</v>
      </c>
      <c r="F30" s="36">
        <f t="shared" si="4"/>
        <v>28589310.359999955</v>
      </c>
      <c r="G30" s="2">
        <f t="shared" si="5"/>
        <v>6.9214836257636844E-2</v>
      </c>
    </row>
    <row r="31" spans="1:8" x14ac:dyDescent="0.25">
      <c r="A31" s="1" t="s">
        <v>68</v>
      </c>
      <c r="C31" s="36">
        <v>102919464.69999999</v>
      </c>
      <c r="D31" s="2">
        <f t="shared" si="3"/>
        <v>3.3282570747555626E-2</v>
      </c>
      <c r="E31" s="36">
        <v>96196568.969999984</v>
      </c>
      <c r="F31" s="36">
        <f t="shared" si="4"/>
        <v>6722895.7300000042</v>
      </c>
      <c r="G31" s="2">
        <f t="shared" si="5"/>
        <v>6.532190727571871E-2</v>
      </c>
    </row>
    <row r="32" spans="1:8" x14ac:dyDescent="0.25">
      <c r="A32" s="1" t="s">
        <v>69</v>
      </c>
      <c r="C32" s="36">
        <v>205500033.17999998</v>
      </c>
      <c r="D32" s="2">
        <f t="shared" si="3"/>
        <v>6.6455547673853949E-2</v>
      </c>
      <c r="E32" s="36">
        <v>189472701.43999997</v>
      </c>
      <c r="F32" s="36">
        <f t="shared" si="4"/>
        <v>16027331.74000001</v>
      </c>
      <c r="G32" s="2">
        <f t="shared" si="5"/>
        <v>7.7991869353916235E-2</v>
      </c>
    </row>
    <row r="33" spans="1:7" x14ac:dyDescent="0.25">
      <c r="A33" s="1" t="s">
        <v>70</v>
      </c>
      <c r="C33" s="36">
        <v>1223121272.1999998</v>
      </c>
      <c r="D33" s="2">
        <f t="shared" si="3"/>
        <v>0.39553859314657652</v>
      </c>
      <c r="E33" s="36">
        <v>988483289.94999993</v>
      </c>
      <c r="F33" s="36">
        <f t="shared" si="4"/>
        <v>234637982.24999988</v>
      </c>
      <c r="G33" s="2">
        <f t="shared" si="5"/>
        <v>0.19183541941672064</v>
      </c>
    </row>
    <row r="34" spans="1:7" x14ac:dyDescent="0.25">
      <c r="A34" s="1" t="s">
        <v>20</v>
      </c>
      <c r="C34" s="36">
        <v>194847794.63999966</v>
      </c>
      <c r="D34" s="2">
        <f t="shared" si="3"/>
        <v>6.3010777689275904E-2</v>
      </c>
      <c r="E34" s="36">
        <v>188882370.20376113</v>
      </c>
      <c r="F34" s="36">
        <f t="shared" si="4"/>
        <v>5965424.4362385273</v>
      </c>
      <c r="G34" s="2">
        <f t="shared" si="5"/>
        <v>3.061581706511091E-2</v>
      </c>
    </row>
    <row r="35" spans="1:7" ht="15.75" thickBot="1" x14ac:dyDescent="0.3">
      <c r="A35" s="37" t="s">
        <v>58</v>
      </c>
      <c r="C35" s="38">
        <f>SUM(C23:C34)</f>
        <v>3092293124.8499999</v>
      </c>
      <c r="D35" s="39">
        <f>SUM(D23:D34)</f>
        <v>0.99999999999999978</v>
      </c>
      <c r="E35" s="38">
        <f>SUM(E23:E34)</f>
        <v>2751039566.9237614</v>
      </c>
      <c r="F35" s="38">
        <f t="shared" si="4"/>
        <v>341253557.92623854</v>
      </c>
      <c r="G35" s="39">
        <f t="shared" si="5"/>
        <v>0.11035614805850334</v>
      </c>
    </row>
    <row r="36" spans="1:7" ht="15.75" thickTop="1" x14ac:dyDescent="0.25"/>
  </sheetData>
  <mergeCells count="3">
    <mergeCell ref="A2:H2"/>
    <mergeCell ref="A4:H4"/>
    <mergeCell ref="A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January 2024 SW Data</vt:lpstr>
      <vt:lpstr>Bets By Sport</vt:lpstr>
      <vt:lpstr>'Bets By Sport'!Print_Area</vt:lpstr>
      <vt:lpstr>'January 2024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2024-02-14T12:19:30Z</cp:lastPrinted>
  <dcterms:created xsi:type="dcterms:W3CDTF">2021-12-21T00:51:22Z</dcterms:created>
  <dcterms:modified xsi:type="dcterms:W3CDTF">2024-02-14T14:09:54Z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