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elkin\Downloads\"/>
    </mc:Choice>
  </mc:AlternateContent>
  <xr:revisionPtr revIDLastSave="0" documentId="13_ncr:1_{E741F9A2-1E23-4DC8-AB31-D0F7BD741DF7}" xr6:coauthVersionLast="36" xr6:coauthVersionMax="36" xr10:uidLastSave="{00000000-0000-0000-0000-000000000000}"/>
  <bookViews>
    <workbookView xWindow="0" yWindow="0" windowWidth="30720" windowHeight="13380" tabRatio="609" xr2:uid="{00000000-000D-0000-FFFF-FFFF00000000}"/>
  </bookViews>
  <sheets>
    <sheet name="December 2023 SW Data" sheetId="14" r:id="rId1"/>
    <sheet name="Bets By Sport" sheetId="15" r:id="rId2"/>
  </sheets>
  <definedNames>
    <definedName name="Current_FY_Contributions">#REF!</definedName>
    <definedName name="Current_FY_Expired">#REF!</definedName>
    <definedName name="datapaste">#REF!</definedName>
    <definedName name="datapasteYTD">#REF!</definedName>
    <definedName name="Paste">#REF!</definedName>
    <definedName name="_xlnm.Print_Area" localSheetId="0">'December 2023 SW Data'!$A$1:$J$93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5" l="1"/>
  <c r="C35" i="15"/>
  <c r="D28" i="15" s="1"/>
  <c r="F34" i="15"/>
  <c r="G34" i="15" s="1"/>
  <c r="D34" i="15"/>
  <c r="F33" i="15"/>
  <c r="G33" i="15" s="1"/>
  <c r="D33" i="15"/>
  <c r="F32" i="15"/>
  <c r="G32" i="15" s="1"/>
  <c r="D32" i="15"/>
  <c r="F31" i="15"/>
  <c r="G31" i="15" s="1"/>
  <c r="D31" i="15"/>
  <c r="F30" i="15"/>
  <c r="G30" i="15" s="1"/>
  <c r="D30" i="15"/>
  <c r="F29" i="15"/>
  <c r="G29" i="15" s="1"/>
  <c r="D29" i="15"/>
  <c r="F28" i="15"/>
  <c r="G28" i="15" s="1"/>
  <c r="F27" i="15"/>
  <c r="G27" i="15" s="1"/>
  <c r="D27" i="15"/>
  <c r="F26" i="15"/>
  <c r="G26" i="15" s="1"/>
  <c r="D26" i="15"/>
  <c r="F25" i="15"/>
  <c r="G25" i="15" s="1"/>
  <c r="F24" i="15"/>
  <c r="G24" i="15" s="1"/>
  <c r="D24" i="15"/>
  <c r="F23" i="15"/>
  <c r="G23" i="15" s="1"/>
  <c r="D23" i="15"/>
  <c r="E18" i="15"/>
  <c r="C18" i="15"/>
  <c r="D12" i="15" s="1"/>
  <c r="F17" i="15"/>
  <c r="G17" i="15" s="1"/>
  <c r="D17" i="15"/>
  <c r="F16" i="15"/>
  <c r="G16" i="15" s="1"/>
  <c r="D16" i="15"/>
  <c r="F15" i="15"/>
  <c r="G15" i="15" s="1"/>
  <c r="D15" i="15"/>
  <c r="F14" i="15"/>
  <c r="G14" i="15" s="1"/>
  <c r="D14" i="15"/>
  <c r="F13" i="15"/>
  <c r="G13" i="15" s="1"/>
  <c r="D13" i="15"/>
  <c r="F12" i="15"/>
  <c r="G12" i="15" s="1"/>
  <c r="F11" i="15"/>
  <c r="G11" i="15" s="1"/>
  <c r="F10" i="15"/>
  <c r="G10" i="15" s="1"/>
  <c r="F9" i="15"/>
  <c r="G9" i="15" s="1"/>
  <c r="F8" i="15"/>
  <c r="G8" i="15" s="1"/>
  <c r="F7" i="15"/>
  <c r="G7" i="15" s="1"/>
  <c r="D7" i="15"/>
  <c r="F6" i="15"/>
  <c r="G6" i="15" s="1"/>
  <c r="D6" i="15"/>
  <c r="D8" i="15" l="1"/>
  <c r="D18" i="15" s="1"/>
  <c r="D9" i="15"/>
  <c r="D10" i="15"/>
  <c r="D25" i="15"/>
  <c r="F18" i="15"/>
  <c r="G18" i="15" s="1"/>
  <c r="D35" i="15"/>
  <c r="D11" i="15"/>
  <c r="F35" i="15"/>
  <c r="G35" i="15" s="1"/>
  <c r="B70" i="14" l="1"/>
  <c r="B81" i="14" s="1"/>
  <c r="B34" i="14"/>
  <c r="E7" i="14" l="1"/>
  <c r="E6" i="14" l="1"/>
  <c r="A77" i="14" l="1"/>
  <c r="A40" i="14" l="1"/>
  <c r="B33" i="14" l="1"/>
  <c r="B69" i="14" l="1"/>
  <c r="B80" i="14" s="1"/>
  <c r="E19" i="14" l="1"/>
  <c r="E17" i="14"/>
  <c r="E15" i="14"/>
  <c r="E16" i="14" l="1"/>
  <c r="E18" i="14"/>
  <c r="E14" i="14"/>
  <c r="E26" i="14"/>
  <c r="E25" i="14"/>
  <c r="E27" i="14"/>
  <c r="E24" i="14"/>
  <c r="E30" i="14" l="1"/>
  <c r="E11" i="14"/>
  <c r="E8" i="14"/>
  <c r="E22" i="14"/>
  <c r="E64" i="14"/>
  <c r="E20" i="14"/>
  <c r="E12" i="14"/>
  <c r="E46" i="14"/>
  <c r="E52" i="14"/>
  <c r="E48" i="14"/>
  <c r="E49" i="14"/>
  <c r="E59" i="14"/>
  <c r="E13" i="14"/>
  <c r="E47" i="14"/>
  <c r="E53" i="14"/>
  <c r="J33" i="14" l="1"/>
  <c r="J34" i="14"/>
  <c r="E50" i="14"/>
  <c r="I34" i="14"/>
  <c r="E10" i="14"/>
  <c r="C33" i="14"/>
  <c r="C34" i="14"/>
  <c r="I33" i="14"/>
  <c r="D33" i="14"/>
  <c r="D34" i="14"/>
  <c r="E55" i="14"/>
  <c r="G33" i="14"/>
  <c r="F33" i="14"/>
  <c r="G34" i="14"/>
  <c r="F34" i="14"/>
  <c r="E54" i="14"/>
  <c r="H33" i="14"/>
  <c r="E31" i="14"/>
  <c r="E9" i="14"/>
  <c r="J70" i="14"/>
  <c r="I69" i="14"/>
  <c r="D69" i="14"/>
  <c r="I70" i="14"/>
  <c r="F70" i="14"/>
  <c r="C70" i="14"/>
  <c r="G70" i="14"/>
  <c r="D70" i="14"/>
  <c r="G69" i="14"/>
  <c r="F69" i="14"/>
  <c r="C69" i="14"/>
  <c r="J69" i="14"/>
  <c r="J80" i="14" s="1"/>
  <c r="E51" i="14"/>
  <c r="E62" i="14"/>
  <c r="E63" i="14"/>
  <c r="E66" i="14"/>
  <c r="E67" i="14"/>
  <c r="E60" i="14"/>
  <c r="E61" i="14"/>
  <c r="E23" i="14"/>
  <c r="E21" i="14"/>
  <c r="E58" i="14"/>
  <c r="E56" i="14"/>
  <c r="E57" i="14"/>
  <c r="E29" i="14"/>
  <c r="E45" i="14"/>
  <c r="E28" i="14"/>
  <c r="E65" i="14"/>
  <c r="E44" i="14"/>
  <c r="H34" i="14" l="1"/>
  <c r="I81" i="14"/>
  <c r="E33" i="14"/>
  <c r="H70" i="14"/>
  <c r="D80" i="14"/>
  <c r="H69" i="14"/>
  <c r="H80" i="14" s="1"/>
  <c r="E34" i="14"/>
  <c r="J81" i="14"/>
  <c r="G80" i="14"/>
  <c r="F81" i="14"/>
  <c r="F80" i="14"/>
  <c r="D81" i="14"/>
  <c r="G81" i="14"/>
  <c r="E70" i="14"/>
  <c r="C81" i="14"/>
  <c r="I80" i="14"/>
  <c r="C80" i="14"/>
  <c r="E69" i="14"/>
  <c r="H81" i="14" l="1"/>
  <c r="E80" i="14"/>
  <c r="E81" i="14"/>
</calcChain>
</file>

<file path=xl/sharedStrings.xml><?xml version="1.0" encoding="utf-8"?>
<sst xmlns="http://schemas.openxmlformats.org/spreadsheetml/2006/main" count="151" uniqueCount="72">
  <si>
    <t>Prizes Paid</t>
  </si>
  <si>
    <t>Taxable Win</t>
  </si>
  <si>
    <t>Licensee</t>
  </si>
  <si>
    <t>Month</t>
  </si>
  <si>
    <t>Combined</t>
  </si>
  <si>
    <t>Maryland Lottery and Gaming - Sports Wagering Revenues</t>
  </si>
  <si>
    <t>Ocean Downs Casino</t>
  </si>
  <si>
    <t>Handle</t>
  </si>
  <si>
    <t>Hold %</t>
  </si>
  <si>
    <r>
      <t xml:space="preserve">- </t>
    </r>
    <r>
      <rPr>
        <b/>
        <sz val="11"/>
        <rFont val="Calibri"/>
        <family val="2"/>
        <scheme val="minor"/>
      </rPr>
      <t xml:space="preserve">Contributions to the State </t>
    </r>
    <r>
      <rPr>
        <sz val="11"/>
        <rFont val="Calibri"/>
        <family val="2"/>
        <scheme val="minor"/>
      </rPr>
      <t>represent funds payable to the BluePrint for Maryland's Future.</t>
    </r>
  </si>
  <si>
    <r>
      <t xml:space="preserve">- </t>
    </r>
    <r>
      <rPr>
        <b/>
        <sz val="11"/>
        <rFont val="Calibri"/>
        <family val="2"/>
        <scheme val="minor"/>
      </rPr>
      <t>Handle</t>
    </r>
    <r>
      <rPr>
        <sz val="11"/>
        <rFont val="Calibri"/>
        <family val="2"/>
        <scheme val="minor"/>
      </rPr>
      <t xml:space="preserve"> is the amount of wagers made by players during the reporting period, including promotional play, if any.</t>
    </r>
  </si>
  <si>
    <t>Expired</t>
  </si>
  <si>
    <r>
      <t xml:space="preserve">- </t>
    </r>
    <r>
      <rPr>
        <b/>
        <sz val="11"/>
        <rFont val="Calibri"/>
        <family val="2"/>
        <scheme val="minor"/>
      </rPr>
      <t>Expired Prizes</t>
    </r>
    <r>
      <rPr>
        <sz val="11"/>
        <rFont val="Calibri"/>
        <family val="2"/>
        <scheme val="minor"/>
      </rPr>
      <t xml:space="preserve"> are included in the Prizes Paid total in the month they expire. Funds are transferred to the Problem Gambling Fund.</t>
    </r>
  </si>
  <si>
    <r>
      <rPr>
        <b/>
        <sz val="11"/>
        <rFont val="Calibri"/>
        <family val="2"/>
        <scheme val="minor"/>
      </rPr>
      <t>- Hold Percentage</t>
    </r>
    <r>
      <rPr>
        <sz val="11"/>
        <rFont val="Calibri"/>
        <family val="2"/>
        <scheme val="minor"/>
      </rPr>
      <t xml:space="preserve">  is determined based on wagers that were placed during the reporting period even if the sporting event has not concluded. As a result, the reported Hold will change as wagers are settled in future periods.</t>
    </r>
  </si>
  <si>
    <t>Bingo World</t>
  </si>
  <si>
    <t>Riverboat on the Potomac</t>
  </si>
  <si>
    <t>MGM National Harbor</t>
  </si>
  <si>
    <t>RETAIL</t>
  </si>
  <si>
    <t>FYTD</t>
  </si>
  <si>
    <t>Contributions</t>
  </si>
  <si>
    <t>Other</t>
  </si>
  <si>
    <t>Promotion</t>
  </si>
  <si>
    <t>to the State</t>
  </si>
  <si>
    <t>Prizes</t>
  </si>
  <si>
    <t>Play</t>
  </si>
  <si>
    <t>Greenmount OTB</t>
  </si>
  <si>
    <t>Long Shot's</t>
  </si>
  <si>
    <t>BetMGM</t>
  </si>
  <si>
    <t>Caesars</t>
  </si>
  <si>
    <t>MOBILE</t>
  </si>
  <si>
    <t>COMBINED STATEWIDE TOTALS</t>
  </si>
  <si>
    <t>Mobile and Retail</t>
  </si>
  <si>
    <r>
      <t xml:space="preserve">   </t>
    </r>
    <r>
      <rPr>
        <b/>
        <i/>
        <sz val="11"/>
        <rFont val="Calibri"/>
        <family val="2"/>
        <scheme val="minor"/>
      </rPr>
      <t>Note:</t>
    </r>
    <r>
      <rPr>
        <sz val="11"/>
        <rFont val="Calibri"/>
        <family val="2"/>
        <scheme val="minor"/>
      </rPr>
      <t xml:space="preserve"> Handle and prizes paid during the Controlled Demonstrations conducted by each Licensee are included in their initial monthly data.</t>
    </r>
  </si>
  <si>
    <t>Deductions</t>
  </si>
  <si>
    <r>
      <t>- Other Deductions</t>
    </r>
    <r>
      <rPr>
        <sz val="11"/>
        <color theme="1"/>
        <rFont val="Calibri"/>
        <family val="2"/>
      </rPr>
      <t xml:space="preserve"> include adjustments and federal excise taxes paid.  </t>
    </r>
    <r>
      <rPr>
        <b/>
        <sz val="11"/>
        <color theme="1"/>
        <rFont val="Calibri"/>
        <family val="2"/>
      </rPr>
      <t/>
    </r>
  </si>
  <si>
    <r>
      <t xml:space="preserve">- </t>
    </r>
    <r>
      <rPr>
        <b/>
        <sz val="11"/>
        <rFont val="Calibri"/>
        <family val="2"/>
        <scheme val="minor"/>
      </rPr>
      <t>Taxable Win</t>
    </r>
    <r>
      <rPr>
        <sz val="11"/>
        <color theme="1"/>
        <rFont val="Calibri"/>
        <family val="2"/>
      </rPr>
      <t xml:space="preserve"> is handle less prizes paid less promotional play redeemed less other deductions. A negative taxable win (a loss) is reflected as $0 taxable win. Losses may be carried forward and deducted from taxable win within the subsequent 3 months.</t>
    </r>
  </si>
  <si>
    <t>Maryland Stadium Sub</t>
  </si>
  <si>
    <t>Hollywood Casino</t>
  </si>
  <si>
    <t>Horseshoe Casino</t>
  </si>
  <si>
    <t>Live! Casino</t>
  </si>
  <si>
    <t>Draft Kings</t>
  </si>
  <si>
    <t>Live! Casino (M)</t>
  </si>
  <si>
    <t>Hollywood Casino (M)</t>
  </si>
  <si>
    <t>Riverboat on the Potomac (M)</t>
  </si>
  <si>
    <t>Bingo World (M)</t>
  </si>
  <si>
    <t>Long Shot's (M)</t>
  </si>
  <si>
    <t>SuperBook</t>
  </si>
  <si>
    <t>Maryland Stadium Sub (M)</t>
  </si>
  <si>
    <t>Crab Sports</t>
  </si>
  <si>
    <t>Greenmount (M)</t>
  </si>
  <si>
    <t>Canton Gaming / Canton</t>
  </si>
  <si>
    <t>Whitman Gaming</t>
  </si>
  <si>
    <t>Canton Gaming / Towson</t>
  </si>
  <si>
    <t>Maryland Lottery and Gaming - Sports Wagering - Bet Type</t>
  </si>
  <si>
    <t>Total Wagered</t>
  </si>
  <si>
    <t>% of Total</t>
  </si>
  <si>
    <t>Total Payouts</t>
  </si>
  <si>
    <t>Hold</t>
  </si>
  <si>
    <t>Golf</t>
  </si>
  <si>
    <t>Ice Hockey</t>
  </si>
  <si>
    <t>Motor Sports</t>
  </si>
  <si>
    <t>NCAA Basketball</t>
  </si>
  <si>
    <t>NCAA Football</t>
  </si>
  <si>
    <t>Pro Baseball</t>
  </si>
  <si>
    <t>Pro Basketball</t>
  </si>
  <si>
    <t>Pro Football US</t>
  </si>
  <si>
    <t>Soccer</t>
  </si>
  <si>
    <t>Tennis</t>
  </si>
  <si>
    <t>Parlay / Combinations</t>
  </si>
  <si>
    <t>Total</t>
  </si>
  <si>
    <t>Fiscal Year 2024</t>
  </si>
  <si>
    <t>(Totals may not sum due to rounding.)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</si>
</sst>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&quot;$&quot;#,##0"/>
    <numFmt numFmtId="166" formatCode="mmmm\ yyyy"/>
    <numFmt numFmtId="167" formatCode="&quot;$&quot;#,##0.0"/>
    <numFmt numFmtId="168" formatCode="General_)"/>
    <numFmt numFmtId="169" formatCode="mmmm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168" fontId="11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164" fontId="0" fillId="0" borderId="0" xfId="1" applyNumberFormat="1" applyFont="1" applyAlignment="1">
      <alignment horizontal="center"/>
    </xf>
    <xf numFmtId="0" fontId="4" fillId="0" borderId="0" xfId="0" applyFont="1"/>
    <xf numFmtId="16" fontId="7" fillId="0" borderId="0" xfId="0" applyNumberFormat="1" applyFont="1"/>
    <xf numFmtId="0" fontId="6" fillId="0" borderId="0" xfId="0" applyFont="1"/>
    <xf numFmtId="167" fontId="9" fillId="0" borderId="0" xfId="0" applyNumberFormat="1" applyFont="1" applyBorder="1"/>
    <xf numFmtId="0" fontId="2" fillId="0" borderId="0" xfId="0" applyFont="1" applyBorder="1" applyAlignment="1">
      <alignment vertical="center"/>
    </xf>
    <xf numFmtId="166" fontId="2" fillId="0" borderId="0" xfId="0" quotePrefix="1" applyNumberFormat="1" applyFon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5" fontId="0" fillId="0" borderId="0" xfId="0" applyNumberFormat="1"/>
    <xf numFmtId="7" fontId="0" fillId="0" borderId="0" xfId="0" applyNumberFormat="1"/>
    <xf numFmtId="7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7" fontId="1" fillId="0" borderId="2" xfId="0" applyNumberFormat="1" applyFont="1" applyBorder="1" applyAlignment="1">
      <alignment horizontal="center"/>
    </xf>
    <xf numFmtId="0" fontId="7" fillId="0" borderId="0" xfId="0" quotePrefix="1" applyFont="1" applyAlignment="1"/>
    <xf numFmtId="169" fontId="0" fillId="2" borderId="2" xfId="0" applyNumberFormat="1" applyFill="1" applyBorder="1" applyAlignment="1">
      <alignment horizontal="center"/>
    </xf>
    <xf numFmtId="7" fontId="0" fillId="2" borderId="2" xfId="0" applyNumberForma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9" fontId="0" fillId="0" borderId="2" xfId="0" applyNumberFormat="1" applyFill="1" applyBorder="1" applyAlignment="1">
      <alignment horizontal="center"/>
    </xf>
    <xf numFmtId="7" fontId="0" fillId="0" borderId="2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2" fillId="0" borderId="0" xfId="0" quotePrefix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0" fillId="0" borderId="0" xfId="0" quotePrefix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6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0" fontId="15" fillId="0" borderId="0" xfId="0" applyFont="1" applyAlignment="1"/>
    <xf numFmtId="165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7" fillId="0" borderId="0" xfId="0" quotePrefix="1" applyFon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1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4">
    <cellStyle name="Comma 2" xfId="3" xr:uid="{00000000-0005-0000-0000-000000000000}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93"/>
  <sheetViews>
    <sheetView tabSelected="1" zoomScaleNormal="100" workbookViewId="0">
      <pane ySplit="2" topLeftCell="A6" activePane="bottomLeft" state="frozen"/>
      <selection pane="bottomLeft" activeCell="L9" sqref="L9"/>
    </sheetView>
  </sheetViews>
  <sheetFormatPr defaultRowHeight="15" x14ac:dyDescent="0.25"/>
  <cols>
    <col min="1" max="1" width="26.140625" customWidth="1"/>
    <col min="2" max="2" width="11" customWidth="1"/>
    <col min="3" max="4" width="17.28515625" bestFit="1" customWidth="1"/>
    <col min="5" max="5" width="8.85546875" customWidth="1"/>
    <col min="6" max="6" width="15.5703125" bestFit="1" customWidth="1"/>
    <col min="7" max="7" width="15.28515625" customWidth="1"/>
    <col min="8" max="8" width="15.28515625" bestFit="1" customWidth="1"/>
    <col min="9" max="9" width="14.5703125" bestFit="1" customWidth="1"/>
    <col min="10" max="10" width="13.5703125" bestFit="1" customWidth="1"/>
    <col min="11" max="11" width="12.7109375" customWidth="1"/>
    <col min="12" max="12" width="8.85546875" customWidth="1"/>
    <col min="13" max="13" width="14.28515625" bestFit="1" customWidth="1"/>
    <col min="14" max="14" width="12.140625" customWidth="1"/>
    <col min="15" max="15" width="12.5703125" bestFit="1" customWidth="1"/>
    <col min="16" max="16" width="13.42578125" customWidth="1"/>
    <col min="17" max="17" width="10.28515625" customWidth="1"/>
    <col min="18" max="18" width="14.28515625" bestFit="1" customWidth="1"/>
    <col min="19" max="19" width="13.5703125" bestFit="1" customWidth="1"/>
    <col min="20" max="20" width="15.28515625" bestFit="1" customWidth="1"/>
    <col min="21" max="21" width="14.28515625" bestFit="1" customWidth="1"/>
    <col min="22" max="24" width="9.140625" style="3"/>
    <col min="25" max="26" width="12.85546875" style="3" bestFit="1" customWidth="1"/>
    <col min="27" max="27" width="10.42578125" style="3" customWidth="1"/>
    <col min="28" max="31" width="13.140625" style="3" customWidth="1"/>
    <col min="32" max="32" width="3.5703125" style="3" customWidth="1"/>
    <col min="33" max="34" width="11.7109375" style="3" bestFit="1" customWidth="1"/>
    <col min="35" max="36" width="9.42578125" style="3" bestFit="1" customWidth="1"/>
    <col min="37" max="37" width="10.85546875" style="3" bestFit="1" customWidth="1"/>
    <col min="38" max="38" width="9.5703125" style="3" bestFit="1" customWidth="1"/>
    <col min="39" max="39" width="9.28515625" style="3" bestFit="1" customWidth="1"/>
    <col min="40" max="44" width="9.140625" style="3"/>
  </cols>
  <sheetData>
    <row r="1" spans="1:39" ht="23.25" x14ac:dyDescent="0.25">
      <c r="A1" s="45" t="s">
        <v>5</v>
      </c>
      <c r="B1" s="45"/>
      <c r="C1" s="45"/>
      <c r="D1" s="45"/>
      <c r="E1" s="45"/>
      <c r="F1" s="45"/>
      <c r="G1" s="45"/>
      <c r="H1" s="45"/>
      <c r="I1" s="45"/>
      <c r="J1" s="45"/>
      <c r="L1" s="7"/>
      <c r="M1" s="7"/>
      <c r="N1" s="7"/>
      <c r="O1" s="7"/>
      <c r="P1" s="7"/>
      <c r="Q1" s="30"/>
    </row>
    <row r="2" spans="1:39" ht="23.25" x14ac:dyDescent="0.35">
      <c r="A2" s="46">
        <v>45291</v>
      </c>
      <c r="B2" s="46"/>
      <c r="C2" s="46"/>
      <c r="D2" s="46"/>
      <c r="E2" s="46"/>
      <c r="F2" s="46"/>
      <c r="G2" s="46"/>
      <c r="H2" s="46"/>
      <c r="I2" s="46"/>
      <c r="J2" s="46"/>
      <c r="L2" s="8"/>
      <c r="M2" s="8"/>
      <c r="N2" s="8"/>
      <c r="O2" s="8"/>
      <c r="P2" s="8"/>
      <c r="Q2" s="29"/>
    </row>
    <row r="3" spans="1:39" ht="23.25" x14ac:dyDescent="0.35">
      <c r="A3" s="46" t="s">
        <v>17</v>
      </c>
      <c r="B3" s="46"/>
      <c r="C3" s="46"/>
      <c r="D3" s="46"/>
      <c r="E3" s="46"/>
      <c r="F3" s="46"/>
      <c r="G3" s="46"/>
      <c r="H3" s="46"/>
      <c r="I3" s="46"/>
      <c r="J3" s="46"/>
    </row>
    <row r="4" spans="1:39" x14ac:dyDescent="0.25">
      <c r="A4" s="47" t="s">
        <v>2</v>
      </c>
      <c r="B4" s="17" t="s">
        <v>3</v>
      </c>
      <c r="C4" s="18"/>
      <c r="D4" s="18"/>
      <c r="E4" s="18"/>
      <c r="F4" s="18" t="s">
        <v>21</v>
      </c>
      <c r="G4" s="18" t="s">
        <v>20</v>
      </c>
      <c r="H4" s="18"/>
      <c r="I4" s="18" t="s">
        <v>19</v>
      </c>
      <c r="J4" s="18" t="s">
        <v>11</v>
      </c>
    </row>
    <row r="5" spans="1:39" ht="15" customHeight="1" x14ac:dyDescent="0.25">
      <c r="A5" s="48"/>
      <c r="B5" s="17" t="s">
        <v>18</v>
      </c>
      <c r="C5" s="31" t="s">
        <v>7</v>
      </c>
      <c r="D5" s="31" t="s">
        <v>0</v>
      </c>
      <c r="E5" s="31" t="s">
        <v>8</v>
      </c>
      <c r="F5" s="31" t="s">
        <v>24</v>
      </c>
      <c r="G5" s="31" t="s">
        <v>33</v>
      </c>
      <c r="H5" s="31" t="s">
        <v>1</v>
      </c>
      <c r="I5" s="31" t="s">
        <v>22</v>
      </c>
      <c r="J5" s="31" t="s">
        <v>23</v>
      </c>
    </row>
    <row r="6" spans="1:39" x14ac:dyDescent="0.25">
      <c r="A6" s="43" t="s">
        <v>14</v>
      </c>
      <c r="B6" s="21">
        <v>45291</v>
      </c>
      <c r="C6" s="22">
        <v>885552.8</v>
      </c>
      <c r="D6" s="22">
        <v>785661.35</v>
      </c>
      <c r="E6" s="23">
        <f t="shared" ref="E6:E29" si="0">IF(C6=0,"N/A",+(C6-D6)/C6)</f>
        <v>0.11280123556720736</v>
      </c>
      <c r="F6" s="22">
        <v>0</v>
      </c>
      <c r="G6" s="22">
        <v>2212.232</v>
      </c>
      <c r="H6" s="22">
        <v>52620.068000000072</v>
      </c>
      <c r="I6" s="22">
        <v>7893.0102000000097</v>
      </c>
      <c r="J6" s="22">
        <v>2326.2600000000002</v>
      </c>
    </row>
    <row r="7" spans="1:39" x14ac:dyDescent="0.25">
      <c r="A7" s="43"/>
      <c r="B7" s="24" t="s">
        <v>18</v>
      </c>
      <c r="C7" s="22">
        <v>5739748.3700000001</v>
      </c>
      <c r="D7" s="22">
        <v>5265765.42</v>
      </c>
      <c r="E7" s="23">
        <f t="shared" si="0"/>
        <v>8.2579046927801159E-2</v>
      </c>
      <c r="F7" s="22">
        <v>0</v>
      </c>
      <c r="G7" s="22">
        <v>14285.150925</v>
      </c>
      <c r="H7" s="22">
        <v>459697.79907500016</v>
      </c>
      <c r="I7" s="22">
        <v>68954.670498749998</v>
      </c>
      <c r="J7" s="22">
        <v>9983.5499999999993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x14ac:dyDescent="0.25">
      <c r="A8" s="42" t="s">
        <v>50</v>
      </c>
      <c r="B8" s="25">
        <v>45291</v>
      </c>
      <c r="C8" s="26">
        <v>245965.54</v>
      </c>
      <c r="D8" s="26">
        <v>201633.45</v>
      </c>
      <c r="E8" s="27">
        <f t="shared" ref="E8:E9" si="1">IF(C8=0,"N/A",+(C8-D8)/C8)</f>
        <v>0.180236995800306</v>
      </c>
      <c r="F8" s="26">
        <v>0</v>
      </c>
      <c r="G8" s="26">
        <v>614.91385000000002</v>
      </c>
      <c r="H8" s="26">
        <v>43717.176149999999</v>
      </c>
      <c r="I8" s="26">
        <v>6557.5764224999994</v>
      </c>
      <c r="J8" s="26">
        <v>0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2"/>
      <c r="B9" s="28" t="s">
        <v>18</v>
      </c>
      <c r="C9" s="26">
        <v>1554428.9000000001</v>
      </c>
      <c r="D9" s="26">
        <v>1453730.3299999998</v>
      </c>
      <c r="E9" s="27">
        <f t="shared" si="1"/>
        <v>6.4781715008000867E-2</v>
      </c>
      <c r="F9" s="26">
        <v>0</v>
      </c>
      <c r="G9" s="26">
        <v>3886.0722500000002</v>
      </c>
      <c r="H9" s="26">
        <v>96812.497750000301</v>
      </c>
      <c r="I9" s="26">
        <v>14521.874902500003</v>
      </c>
      <c r="J9" s="26">
        <v>0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3" t="s">
        <v>52</v>
      </c>
      <c r="B10" s="21">
        <v>45291</v>
      </c>
      <c r="C10" s="22">
        <v>196020.73</v>
      </c>
      <c r="D10" s="22">
        <v>172919.34</v>
      </c>
      <c r="E10" s="23">
        <f t="shared" ref="E10:E11" si="2">IF(C10=0,"N/A",+(C10-D10)/C10)</f>
        <v>0.11785177006533959</v>
      </c>
      <c r="F10" s="22">
        <v>0</v>
      </c>
      <c r="G10" s="22">
        <v>490.05182500000001</v>
      </c>
      <c r="H10" s="22">
        <v>22611.338175000015</v>
      </c>
      <c r="I10" s="22">
        <v>3391.7007262500024</v>
      </c>
      <c r="J10" s="22">
        <v>0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x14ac:dyDescent="0.25">
      <c r="A11" s="43"/>
      <c r="B11" s="24" t="s">
        <v>18</v>
      </c>
      <c r="C11" s="22">
        <v>608810.57999999996</v>
      </c>
      <c r="D11" s="22">
        <v>521163.63</v>
      </c>
      <c r="E11" s="23">
        <f t="shared" si="2"/>
        <v>0.14396423596974933</v>
      </c>
      <c r="F11" s="22">
        <v>0</v>
      </c>
      <c r="G11" s="22">
        <v>1522.0264500000001</v>
      </c>
      <c r="H11" s="22">
        <v>86124.923549999949</v>
      </c>
      <c r="I11" s="22">
        <v>12918.738532500001</v>
      </c>
      <c r="J11" s="22">
        <v>0</v>
      </c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x14ac:dyDescent="0.25">
      <c r="A12" s="42" t="s">
        <v>25</v>
      </c>
      <c r="B12" s="25">
        <v>45291</v>
      </c>
      <c r="C12" s="26">
        <v>253617.53</v>
      </c>
      <c r="D12" s="26">
        <v>244047.54</v>
      </c>
      <c r="E12" s="27">
        <f t="shared" si="0"/>
        <v>3.7733945283671799E-2</v>
      </c>
      <c r="F12" s="26">
        <v>0</v>
      </c>
      <c r="G12" s="26">
        <v>634.04382499999997</v>
      </c>
      <c r="H12" s="26">
        <v>0</v>
      </c>
      <c r="I12" s="26">
        <v>0</v>
      </c>
      <c r="J12" s="26">
        <v>337.44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 x14ac:dyDescent="0.25">
      <c r="A13" s="42"/>
      <c r="B13" s="28" t="s">
        <v>18</v>
      </c>
      <c r="C13" s="26">
        <v>747914.38000000012</v>
      </c>
      <c r="D13" s="26">
        <v>695985.96000000008</v>
      </c>
      <c r="E13" s="27">
        <f t="shared" si="0"/>
        <v>6.9430968822928679E-2</v>
      </c>
      <c r="F13" s="26">
        <v>0</v>
      </c>
      <c r="G13" s="26">
        <v>1869.7859500000002</v>
      </c>
      <c r="H13" s="26">
        <v>52181.814050000045</v>
      </c>
      <c r="I13" s="26">
        <v>7827.2729324999991</v>
      </c>
      <c r="J13" s="26">
        <v>5580.2299999999987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3" t="s">
        <v>37</v>
      </c>
      <c r="B14" s="21">
        <v>45291</v>
      </c>
      <c r="C14" s="22">
        <v>1190460.52</v>
      </c>
      <c r="D14" s="22">
        <v>1078633.1399999999</v>
      </c>
      <c r="E14" s="23">
        <f t="shared" si="0"/>
        <v>9.3936235701457885E-2</v>
      </c>
      <c r="F14" s="22">
        <v>0</v>
      </c>
      <c r="G14" s="22">
        <v>2975.1613000000002</v>
      </c>
      <c r="H14" s="22">
        <v>108852.21870000013</v>
      </c>
      <c r="I14" s="22">
        <v>16327.832805000018</v>
      </c>
      <c r="J14" s="22">
        <v>2778.69</v>
      </c>
    </row>
    <row r="15" spans="1:39" x14ac:dyDescent="0.25">
      <c r="A15" s="43"/>
      <c r="B15" s="24" t="s">
        <v>18</v>
      </c>
      <c r="C15" s="22">
        <v>6459472.959999999</v>
      </c>
      <c r="D15" s="22">
        <v>5905856.4099999992</v>
      </c>
      <c r="E15" s="23">
        <f t="shared" si="0"/>
        <v>8.5706148694830966E-2</v>
      </c>
      <c r="F15" s="22">
        <v>0</v>
      </c>
      <c r="G15" s="22">
        <v>15124.6124</v>
      </c>
      <c r="H15" s="22">
        <v>538491.93759999971</v>
      </c>
      <c r="I15" s="22">
        <v>80773.790640000007</v>
      </c>
      <c r="J15" s="22">
        <v>18992.48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2" t="s">
        <v>38</v>
      </c>
      <c r="B16" s="25">
        <v>45291</v>
      </c>
      <c r="C16" s="26">
        <v>1721645.17</v>
      </c>
      <c r="D16" s="26">
        <v>1486333.8</v>
      </c>
      <c r="E16" s="27">
        <f t="shared" si="0"/>
        <v>0.13667820413889342</v>
      </c>
      <c r="F16" s="26">
        <v>0</v>
      </c>
      <c r="G16" s="26">
        <v>4410.3329249999997</v>
      </c>
      <c r="H16" s="26">
        <v>230901.03707499988</v>
      </c>
      <c r="I16" s="26">
        <v>34635.15556124998</v>
      </c>
      <c r="J16" s="26">
        <v>6208.25</v>
      </c>
    </row>
    <row r="17" spans="1:39" x14ac:dyDescent="0.25">
      <c r="A17" s="42"/>
      <c r="B17" s="28" t="s">
        <v>18</v>
      </c>
      <c r="C17" s="26">
        <v>10183416.130000001</v>
      </c>
      <c r="D17" s="26">
        <v>8928883.7300000004</v>
      </c>
      <c r="E17" s="27">
        <f t="shared" si="0"/>
        <v>0.1231936693919627</v>
      </c>
      <c r="F17" s="26">
        <v>0</v>
      </c>
      <c r="G17" s="26">
        <v>25268.180325000001</v>
      </c>
      <c r="H17" s="26">
        <v>1224139.1396750004</v>
      </c>
      <c r="I17" s="26">
        <v>183620.87095125008</v>
      </c>
      <c r="J17" s="26">
        <v>66513.330000000016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x14ac:dyDescent="0.25">
      <c r="A18" s="43" t="s">
        <v>39</v>
      </c>
      <c r="B18" s="21">
        <v>45291</v>
      </c>
      <c r="C18" s="22">
        <v>3754452.75</v>
      </c>
      <c r="D18" s="22">
        <v>3120930.5</v>
      </c>
      <c r="E18" s="23">
        <f t="shared" si="0"/>
        <v>0.1687389060895759</v>
      </c>
      <c r="F18" s="22">
        <v>32145.75</v>
      </c>
      <c r="G18" s="22">
        <v>9157.7674999999999</v>
      </c>
      <c r="H18" s="22">
        <v>592218.73250000004</v>
      </c>
      <c r="I18" s="22">
        <v>88832.809875000006</v>
      </c>
      <c r="J18" s="22">
        <v>20841.25</v>
      </c>
    </row>
    <row r="19" spans="1:39" x14ac:dyDescent="0.25">
      <c r="A19" s="43"/>
      <c r="B19" s="24" t="s">
        <v>18</v>
      </c>
      <c r="C19" s="22">
        <v>24344004.969999999</v>
      </c>
      <c r="D19" s="22">
        <v>21684268.329999998</v>
      </c>
      <c r="E19" s="23">
        <f t="shared" si="0"/>
        <v>0.10925632997847687</v>
      </c>
      <c r="F19" s="22">
        <v>87273</v>
      </c>
      <c r="G19" s="22">
        <v>59702.549925000007</v>
      </c>
      <c r="H19" s="22">
        <v>2512768.8400750002</v>
      </c>
      <c r="I19" s="22">
        <v>376915.32601125003</v>
      </c>
      <c r="J19" s="22">
        <v>224196.93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2" t="s">
        <v>26</v>
      </c>
      <c r="B20" s="25">
        <v>45291</v>
      </c>
      <c r="C20" s="26">
        <v>293240.61</v>
      </c>
      <c r="D20" s="26">
        <v>242301.74</v>
      </c>
      <c r="E20" s="27">
        <f t="shared" si="0"/>
        <v>0.17371014880919802</v>
      </c>
      <c r="F20" s="26">
        <v>0</v>
      </c>
      <c r="G20" s="26">
        <v>733.10152499999992</v>
      </c>
      <c r="H20" s="26">
        <v>50205.768474999997</v>
      </c>
      <c r="I20" s="26">
        <v>7530.8652712499988</v>
      </c>
      <c r="J20" s="26">
        <v>1322.14</v>
      </c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42"/>
      <c r="B21" s="28" t="s">
        <v>18</v>
      </c>
      <c r="C21" s="26">
        <v>2012122.0899999999</v>
      </c>
      <c r="D21" s="26">
        <v>1812591.6099999999</v>
      </c>
      <c r="E21" s="27">
        <f t="shared" si="0"/>
        <v>9.916420131345012E-2</v>
      </c>
      <c r="F21" s="26">
        <v>0</v>
      </c>
      <c r="G21" s="26">
        <v>5030.3052250000001</v>
      </c>
      <c r="H21" s="26">
        <v>194500.17477499999</v>
      </c>
      <c r="I21" s="26">
        <v>29175.02621625</v>
      </c>
      <c r="J21" s="26">
        <v>5336.6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x14ac:dyDescent="0.25">
      <c r="A22" s="43" t="s">
        <v>36</v>
      </c>
      <c r="B22" s="21">
        <v>45291</v>
      </c>
      <c r="C22" s="22">
        <v>265828.88</v>
      </c>
      <c r="D22" s="22">
        <v>225653.94</v>
      </c>
      <c r="E22" s="23">
        <f t="shared" ref="E22:E23" si="3">IF(C22=0,"N/A",+(C22-D22)/C22)</f>
        <v>0.15113083273721051</v>
      </c>
      <c r="F22" s="22">
        <v>0</v>
      </c>
      <c r="G22" s="22">
        <v>662.15220000000011</v>
      </c>
      <c r="H22" s="22">
        <v>24504.727800000001</v>
      </c>
      <c r="I22" s="22">
        <v>3675.7091700000001</v>
      </c>
      <c r="J22" s="22">
        <v>1195.74</v>
      </c>
      <c r="AF22" s="5"/>
      <c r="AG22" s="5"/>
      <c r="AH22" s="5"/>
      <c r="AI22" s="5"/>
      <c r="AJ22" s="5"/>
      <c r="AK22" s="5"/>
      <c r="AL22" s="5"/>
      <c r="AM22" s="5"/>
    </row>
    <row r="23" spans="1:39" x14ac:dyDescent="0.25">
      <c r="A23" s="43"/>
      <c r="B23" s="24" t="s">
        <v>18</v>
      </c>
      <c r="C23" s="22">
        <v>1648881.96</v>
      </c>
      <c r="D23" s="22">
        <v>1534928.47</v>
      </c>
      <c r="E23" s="23">
        <f t="shared" si="3"/>
        <v>6.9109549843094892E-2</v>
      </c>
      <c r="F23" s="22">
        <v>0</v>
      </c>
      <c r="G23" s="22">
        <v>4074.3649000000005</v>
      </c>
      <c r="H23" s="22">
        <v>109895.14509999999</v>
      </c>
      <c r="I23" s="22">
        <v>16484.272162500001</v>
      </c>
      <c r="J23" s="22">
        <v>13609.76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x14ac:dyDescent="0.25">
      <c r="A24" s="42" t="s">
        <v>16</v>
      </c>
      <c r="B24" s="25">
        <v>45291</v>
      </c>
      <c r="C24" s="26">
        <v>5160807.3499999996</v>
      </c>
      <c r="D24" s="26">
        <v>4665846.8</v>
      </c>
      <c r="E24" s="27">
        <f t="shared" si="0"/>
        <v>9.5907581204324521E-2</v>
      </c>
      <c r="F24" s="26">
        <v>0</v>
      </c>
      <c r="G24" s="26">
        <v>12902.018375</v>
      </c>
      <c r="H24" s="26">
        <v>482058.53162499983</v>
      </c>
      <c r="I24" s="26">
        <v>72308.779743749968</v>
      </c>
      <c r="J24" s="26">
        <v>13882.4</v>
      </c>
    </row>
    <row r="25" spans="1:39" x14ac:dyDescent="0.25">
      <c r="A25" s="42"/>
      <c r="B25" s="28" t="s">
        <v>18</v>
      </c>
      <c r="C25" s="26">
        <v>32794370.959999993</v>
      </c>
      <c r="D25" s="26">
        <v>29801765.150000002</v>
      </c>
      <c r="E25" s="27">
        <f t="shared" si="0"/>
        <v>9.1253642695270407E-2</v>
      </c>
      <c r="F25" s="26">
        <v>0</v>
      </c>
      <c r="G25" s="26">
        <v>81985.9274</v>
      </c>
      <c r="H25" s="26">
        <v>2910619.8825999913</v>
      </c>
      <c r="I25" s="26">
        <v>436592.98263374984</v>
      </c>
      <c r="J25" s="26">
        <v>138572.6</v>
      </c>
      <c r="Y25" s="5"/>
      <c r="Z25" s="5"/>
      <c r="AA25" s="5"/>
      <c r="AB25" s="5"/>
      <c r="AC25" s="5"/>
      <c r="AD25" s="5"/>
      <c r="AE25" s="5"/>
      <c r="AF25" s="6"/>
      <c r="AG25" s="6"/>
      <c r="AH25" s="6"/>
      <c r="AI25" s="6"/>
      <c r="AJ25" s="6"/>
      <c r="AK25" s="6"/>
      <c r="AL25" s="6"/>
      <c r="AM25" s="6"/>
    </row>
    <row r="26" spans="1:39" x14ac:dyDescent="0.25">
      <c r="A26" s="43" t="s">
        <v>6</v>
      </c>
      <c r="B26" s="21">
        <v>45291</v>
      </c>
      <c r="C26" s="22">
        <v>2450862.77</v>
      </c>
      <c r="D26" s="22">
        <v>1978103.16</v>
      </c>
      <c r="E26" s="23">
        <f t="shared" si="0"/>
        <v>0.19289517788872368</v>
      </c>
      <c r="F26" s="22">
        <v>0</v>
      </c>
      <c r="G26" s="22">
        <v>6127.1569250000002</v>
      </c>
      <c r="H26" s="22">
        <v>466632.45307500008</v>
      </c>
      <c r="I26" s="22">
        <v>69994.867961250013</v>
      </c>
      <c r="J26" s="22">
        <v>7595.42</v>
      </c>
    </row>
    <row r="27" spans="1:39" x14ac:dyDescent="0.25">
      <c r="A27" s="43"/>
      <c r="B27" s="24" t="s">
        <v>18</v>
      </c>
      <c r="C27" s="22">
        <v>7946943.1500000004</v>
      </c>
      <c r="D27" s="22">
        <v>6665886.2400000002</v>
      </c>
      <c r="E27" s="23">
        <f t="shared" si="0"/>
        <v>0.16120121735110185</v>
      </c>
      <c r="F27" s="22">
        <v>0</v>
      </c>
      <c r="G27" s="22">
        <v>19867.357875000002</v>
      </c>
      <c r="H27" s="22">
        <v>1261189.5521250002</v>
      </c>
      <c r="I27" s="22">
        <v>189178.43281875004</v>
      </c>
      <c r="J27" s="22">
        <v>53690.29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x14ac:dyDescent="0.25">
      <c r="A28" s="42" t="s">
        <v>15</v>
      </c>
      <c r="B28" s="25">
        <v>45291</v>
      </c>
      <c r="C28" s="26">
        <v>410945.65</v>
      </c>
      <c r="D28" s="26">
        <v>394430.7</v>
      </c>
      <c r="E28" s="27">
        <f t="shared" si="0"/>
        <v>4.0187674452813918E-2</v>
      </c>
      <c r="F28" s="26">
        <v>0</v>
      </c>
      <c r="G28" s="26">
        <v>1027.3641250000001</v>
      </c>
      <c r="H28" s="26">
        <v>15487.585875000012</v>
      </c>
      <c r="I28" s="26">
        <v>2323.1378812500016</v>
      </c>
      <c r="J28" s="26">
        <v>275.25</v>
      </c>
    </row>
    <row r="29" spans="1:39" x14ac:dyDescent="0.25">
      <c r="A29" s="42"/>
      <c r="B29" s="28" t="s">
        <v>18</v>
      </c>
      <c r="C29" s="26">
        <v>2364683.85</v>
      </c>
      <c r="D29" s="26">
        <v>2263960.15</v>
      </c>
      <c r="E29" s="27">
        <f t="shared" si="0"/>
        <v>4.2594996367062002E-2</v>
      </c>
      <c r="F29" s="26">
        <v>0</v>
      </c>
      <c r="G29" s="26">
        <v>5911.7096250000004</v>
      </c>
      <c r="H29" s="26">
        <v>94811.990375000183</v>
      </c>
      <c r="I29" s="26">
        <v>14221.799137500002</v>
      </c>
      <c r="J29" s="26">
        <v>4426.3500000000004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43" t="s">
        <v>51</v>
      </c>
      <c r="B30" s="21">
        <v>45291</v>
      </c>
      <c r="C30" s="22">
        <v>1385128.75</v>
      </c>
      <c r="D30" s="22">
        <v>1354965.26</v>
      </c>
      <c r="E30" s="23">
        <f t="shared" ref="E30:E31" si="4">IF(C30=0,"N/A",+(C30-D30)/C30)</f>
        <v>2.1776668775375568E-2</v>
      </c>
      <c r="F30" s="22">
        <v>0</v>
      </c>
      <c r="G30" s="22">
        <v>3462.5718750000001</v>
      </c>
      <c r="H30" s="22">
        <v>19317.238124999989</v>
      </c>
      <c r="I30" s="22">
        <v>2897.5857187499983</v>
      </c>
      <c r="J30" s="22"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x14ac:dyDescent="0.25">
      <c r="A31" s="43"/>
      <c r="B31" s="24" t="s">
        <v>18</v>
      </c>
      <c r="C31" s="22">
        <v>3642872</v>
      </c>
      <c r="D31" s="22">
        <v>3533093.01</v>
      </c>
      <c r="E31" s="23">
        <f t="shared" si="4"/>
        <v>3.0135286114911591E-2</v>
      </c>
      <c r="F31" s="22">
        <v>30</v>
      </c>
      <c r="G31" s="22">
        <v>9007.8549999999996</v>
      </c>
      <c r="H31" s="22">
        <v>100743.13500000023</v>
      </c>
      <c r="I31" s="22">
        <v>15111.470343749999</v>
      </c>
      <c r="J31" s="22"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7.5" customHeight="1" x14ac:dyDescent="0.25">
      <c r="A32" s="9"/>
      <c r="B32" s="9"/>
      <c r="C32" s="10"/>
      <c r="D32" s="10"/>
      <c r="E32" s="11"/>
      <c r="F32" s="10"/>
      <c r="G32" s="10"/>
      <c r="H32" s="10"/>
      <c r="I32" s="10"/>
      <c r="J32" s="10"/>
    </row>
    <row r="33" spans="1:39" x14ac:dyDescent="0.25">
      <c r="A33" s="44" t="s">
        <v>4</v>
      </c>
      <c r="B33" s="16">
        <f>+B24</f>
        <v>45291</v>
      </c>
      <c r="C33" s="19">
        <f>+C24+C18+C16+C26+C14+C6+C28+C12+C20+C22+C8+C30+C10</f>
        <v>18214529.050000001</v>
      </c>
      <c r="D33" s="19">
        <f>+D24+D18+D16+D26+D14+D6+D28+D12+D20+D22+D8+D30+D10</f>
        <v>15951460.719999997</v>
      </c>
      <c r="E33" s="11">
        <f t="shared" ref="E33" si="5">+(C33-D33)/C33</f>
        <v>0.12424522883834889</v>
      </c>
      <c r="F33" s="19">
        <f t="shared" ref="F33:J34" si="6">+F24+F18+F16+F26+F14+F6+F28+F12+F20+F22+F8+F30+F10</f>
        <v>32145.75</v>
      </c>
      <c r="G33" s="19">
        <f t="shared" si="6"/>
        <v>45408.868249999992</v>
      </c>
      <c r="H33" s="19">
        <f t="shared" si="6"/>
        <v>2109126.875575</v>
      </c>
      <c r="I33" s="19">
        <f t="shared" si="6"/>
        <v>316369.03133625007</v>
      </c>
      <c r="J33" s="19">
        <f t="shared" si="6"/>
        <v>56762.840000000004</v>
      </c>
      <c r="Y33" s="5"/>
      <c r="Z33" s="5"/>
      <c r="AA33" s="5"/>
      <c r="AB33" s="5"/>
      <c r="AC33" s="5"/>
      <c r="AD33" s="5"/>
      <c r="AE33" s="5"/>
    </row>
    <row r="34" spans="1:39" x14ac:dyDescent="0.25">
      <c r="A34" s="44"/>
      <c r="B34" s="17" t="str">
        <f>+B29</f>
        <v>FYTD</v>
      </c>
      <c r="C34" s="19">
        <f>+C25+C19+C17+C27+C15+C7+C29+C13+C21+C23+C9+C31+C11</f>
        <v>100047670.29999998</v>
      </c>
      <c r="D34" s="19">
        <f>+D25+D19+D17+D27+D15+D7+D29+D13+D21+D23+D9+D31+D11</f>
        <v>90067878.440000013</v>
      </c>
      <c r="E34" s="11">
        <f t="shared" ref="E34" si="7">+(C34-D34)/C34</f>
        <v>9.9750367300656395E-2</v>
      </c>
      <c r="F34" s="19">
        <f t="shared" si="6"/>
        <v>87303</v>
      </c>
      <c r="G34" s="19">
        <f t="shared" si="6"/>
        <v>247535.89824999997</v>
      </c>
      <c r="H34" s="19">
        <f t="shared" si="6"/>
        <v>9641976.8317499943</v>
      </c>
      <c r="I34" s="19">
        <f t="shared" si="6"/>
        <v>1446296.5277812502</v>
      </c>
      <c r="J34" s="19">
        <f t="shared" si="6"/>
        <v>540902.12</v>
      </c>
    </row>
    <row r="35" spans="1:39" x14ac:dyDescent="0.25">
      <c r="A35" s="4" t="s">
        <v>71</v>
      </c>
      <c r="I35" s="12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x14ac:dyDescent="0.25">
      <c r="AF36" s="5"/>
      <c r="AG36" s="5"/>
      <c r="AH36" s="5"/>
      <c r="AI36" s="5"/>
      <c r="AJ36" s="5"/>
      <c r="AK36" s="5"/>
      <c r="AL36" s="5"/>
      <c r="AM36" s="5"/>
    </row>
    <row r="37" spans="1:39" ht="15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x14ac:dyDescent="0.25"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ht="23.25" x14ac:dyDescent="0.25">
      <c r="A39" s="45" t="s">
        <v>5</v>
      </c>
      <c r="B39" s="45"/>
      <c r="C39" s="45"/>
      <c r="D39" s="45"/>
      <c r="E39" s="45"/>
      <c r="F39" s="45"/>
      <c r="G39" s="45"/>
      <c r="H39" s="45"/>
      <c r="I39" s="45"/>
      <c r="J39" s="45"/>
    </row>
    <row r="40" spans="1:39" ht="23.25" x14ac:dyDescent="0.35">
      <c r="A40" s="46">
        <f>+A2</f>
        <v>45291</v>
      </c>
      <c r="B40" s="46"/>
      <c r="C40" s="46"/>
      <c r="D40" s="46"/>
      <c r="E40" s="46"/>
      <c r="F40" s="46"/>
      <c r="G40" s="46"/>
      <c r="H40" s="46"/>
      <c r="I40" s="46"/>
      <c r="J40" s="46"/>
    </row>
    <row r="41" spans="1:39" ht="23.25" x14ac:dyDescent="0.35">
      <c r="A41" s="46" t="s">
        <v>29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39" x14ac:dyDescent="0.25">
      <c r="A42" s="47" t="s">
        <v>2</v>
      </c>
      <c r="B42" s="17" t="s">
        <v>3</v>
      </c>
      <c r="C42" s="18"/>
      <c r="D42" s="18"/>
      <c r="E42" s="18"/>
      <c r="F42" s="18" t="s">
        <v>21</v>
      </c>
      <c r="G42" s="18" t="s">
        <v>20</v>
      </c>
      <c r="H42" s="18"/>
      <c r="I42" s="18" t="s">
        <v>19</v>
      </c>
      <c r="J42" s="18" t="s">
        <v>11</v>
      </c>
    </row>
    <row r="43" spans="1:39" x14ac:dyDescent="0.25">
      <c r="A43" s="48"/>
      <c r="B43" s="17" t="s">
        <v>18</v>
      </c>
      <c r="C43" s="31" t="s">
        <v>7</v>
      </c>
      <c r="D43" s="31" t="s">
        <v>0</v>
      </c>
      <c r="E43" s="31" t="s">
        <v>8</v>
      </c>
      <c r="F43" s="31" t="s">
        <v>24</v>
      </c>
      <c r="G43" s="31" t="s">
        <v>33</v>
      </c>
      <c r="H43" s="31" t="s">
        <v>1</v>
      </c>
      <c r="I43" s="31" t="s">
        <v>22</v>
      </c>
      <c r="J43" s="31" t="s">
        <v>23</v>
      </c>
    </row>
    <row r="44" spans="1:39" x14ac:dyDescent="0.25">
      <c r="A44" s="42" t="s">
        <v>27</v>
      </c>
      <c r="B44" s="15">
        <v>45291</v>
      </c>
      <c r="C44" s="14">
        <v>35906524.829999998</v>
      </c>
      <c r="D44" s="14">
        <v>32460795.870000001</v>
      </c>
      <c r="E44" s="27">
        <f t="shared" ref="E44:E67" si="8">IF(C44=0,"N/A",+(C44-D44)/C44)</f>
        <v>9.5963866631868566E-2</v>
      </c>
      <c r="F44" s="14">
        <v>1028592.9</v>
      </c>
      <c r="G44" s="26">
        <v>87194.829825000008</v>
      </c>
      <c r="H44" s="14">
        <v>2318787.0701749972</v>
      </c>
      <c r="I44" s="14">
        <v>347818.06052624958</v>
      </c>
      <c r="J44" s="14">
        <v>0</v>
      </c>
      <c r="M44" s="13"/>
    </row>
    <row r="45" spans="1:39" x14ac:dyDescent="0.25">
      <c r="A45" s="42"/>
      <c r="B45" s="10" t="s">
        <v>18</v>
      </c>
      <c r="C45" s="14">
        <v>190555327.94999999</v>
      </c>
      <c r="D45" s="14">
        <v>171354185.84</v>
      </c>
      <c r="E45" s="27">
        <f t="shared" si="8"/>
        <v>0.10076413142873755</v>
      </c>
      <c r="F45" s="14">
        <v>8823965.8300000001</v>
      </c>
      <c r="G45" s="26">
        <v>448897.24530000007</v>
      </c>
      <c r="H45" s="14">
        <v>9917124.8746999837</v>
      </c>
      <c r="I45" s="14">
        <v>1487568.7312049996</v>
      </c>
      <c r="J45" s="14">
        <v>0</v>
      </c>
    </row>
    <row r="46" spans="1:39" x14ac:dyDescent="0.25">
      <c r="A46" s="43" t="s">
        <v>44</v>
      </c>
      <c r="B46" s="21">
        <v>45291</v>
      </c>
      <c r="C46" s="22">
        <v>5193321.7699999996</v>
      </c>
      <c r="D46" s="22">
        <v>4879141.16</v>
      </c>
      <c r="E46" s="23">
        <f t="shared" si="8"/>
        <v>6.049704291671483E-2</v>
      </c>
      <c r="F46" s="22">
        <v>166435.65</v>
      </c>
      <c r="G46" s="22">
        <v>12983.304424999998</v>
      </c>
      <c r="H46" s="22">
        <v>134761.6555749994</v>
      </c>
      <c r="I46" s="22">
        <v>20214.248336249908</v>
      </c>
      <c r="J46" s="22">
        <v>0</v>
      </c>
    </row>
    <row r="47" spans="1:39" x14ac:dyDescent="0.25">
      <c r="A47" s="43"/>
      <c r="B47" s="24" t="s">
        <v>18</v>
      </c>
      <c r="C47" s="22">
        <v>25878419.989999998</v>
      </c>
      <c r="D47" s="22">
        <v>24291167.48</v>
      </c>
      <c r="E47" s="23">
        <f t="shared" si="8"/>
        <v>6.1334985312602078E-2</v>
      </c>
      <c r="F47" s="22">
        <v>986188.44</v>
      </c>
      <c r="G47" s="22">
        <v>64696.049975000002</v>
      </c>
      <c r="H47" s="22">
        <v>536368.020024998</v>
      </c>
      <c r="I47" s="22">
        <v>80455.203003749892</v>
      </c>
      <c r="J47" s="22">
        <v>0</v>
      </c>
    </row>
    <row r="48" spans="1:39" x14ac:dyDescent="0.25">
      <c r="A48" s="52" t="s">
        <v>28</v>
      </c>
      <c r="B48" s="15">
        <v>45291</v>
      </c>
      <c r="C48" s="14">
        <v>24027848.579999998</v>
      </c>
      <c r="D48" s="14">
        <v>22686205.640000001</v>
      </c>
      <c r="E48" s="27">
        <f t="shared" si="8"/>
        <v>5.5836998286926849E-2</v>
      </c>
      <c r="F48" s="14">
        <v>394559.64</v>
      </c>
      <c r="G48" s="26">
        <v>59334.38235</v>
      </c>
      <c r="H48" s="14">
        <v>887748.91764999751</v>
      </c>
      <c r="I48" s="14">
        <v>133162.33764749963</v>
      </c>
      <c r="J48" s="14">
        <v>0</v>
      </c>
    </row>
    <row r="49" spans="1:10" x14ac:dyDescent="0.25">
      <c r="A49" s="53"/>
      <c r="B49" s="10" t="s">
        <v>18</v>
      </c>
      <c r="C49" s="14">
        <v>114995886.36</v>
      </c>
      <c r="D49" s="14">
        <v>108662690.09999999</v>
      </c>
      <c r="E49" s="27">
        <f t="shared" si="8"/>
        <v>5.5073241839048381E-2</v>
      </c>
      <c r="F49" s="14">
        <v>2035406.1099999999</v>
      </c>
      <c r="G49" s="26">
        <v>283970.07077499997</v>
      </c>
      <c r="H49" s="14">
        <v>4013820.079225006</v>
      </c>
      <c r="I49" s="14">
        <v>602073.01188374939</v>
      </c>
      <c r="J49" s="14">
        <v>0</v>
      </c>
    </row>
    <row r="50" spans="1:10" x14ac:dyDescent="0.25">
      <c r="A50" s="49" t="s">
        <v>48</v>
      </c>
      <c r="B50" s="21">
        <v>45291</v>
      </c>
      <c r="C50" s="22">
        <v>961182.79</v>
      </c>
      <c r="D50" s="22">
        <v>912820.34</v>
      </c>
      <c r="E50" s="23">
        <f t="shared" ref="E50:E51" si="9">IF(C50=0,"N/A",+(C50-D50)/C50)</f>
        <v>5.0315559645007862E-2</v>
      </c>
      <c r="F50" s="22">
        <v>28053.200000000001</v>
      </c>
      <c r="G50" s="22">
        <v>2402.9569750000001</v>
      </c>
      <c r="H50" s="22">
        <v>17906.293025000068</v>
      </c>
      <c r="I50" s="22">
        <v>2685.9439537500102</v>
      </c>
      <c r="J50" s="22">
        <v>0</v>
      </c>
    </row>
    <row r="51" spans="1:10" x14ac:dyDescent="0.25">
      <c r="A51" s="50"/>
      <c r="B51" s="24" t="s">
        <v>18</v>
      </c>
      <c r="C51" s="22">
        <v>3025306.02</v>
      </c>
      <c r="D51" s="22">
        <v>2774697.69</v>
      </c>
      <c r="E51" s="23">
        <f t="shared" si="9"/>
        <v>8.2837348798188715E-2</v>
      </c>
      <c r="F51" s="22">
        <v>146418.54999999999</v>
      </c>
      <c r="G51" s="22">
        <v>-162456.71495000002</v>
      </c>
      <c r="H51" s="22">
        <v>266646.49495000008</v>
      </c>
      <c r="I51" s="22">
        <v>39996.974448750014</v>
      </c>
      <c r="J51" s="22">
        <v>0</v>
      </c>
    </row>
    <row r="52" spans="1:10" x14ac:dyDescent="0.25">
      <c r="A52" s="52" t="s">
        <v>40</v>
      </c>
      <c r="B52" s="15">
        <v>45291</v>
      </c>
      <c r="C52" s="14">
        <v>167123037.84</v>
      </c>
      <c r="D52" s="14">
        <v>151042503.31999999</v>
      </c>
      <c r="E52" s="27">
        <f t="shared" si="8"/>
        <v>9.6219735638094175E-2</v>
      </c>
      <c r="F52" s="14">
        <v>5666188.4400000004</v>
      </c>
      <c r="G52" s="26">
        <v>403642.12350000005</v>
      </c>
      <c r="H52" s="14">
        <v>10010703.956500009</v>
      </c>
      <c r="I52" s="14">
        <v>1501605.5934750012</v>
      </c>
      <c r="J52" s="14">
        <v>0</v>
      </c>
    </row>
    <row r="53" spans="1:10" x14ac:dyDescent="0.25">
      <c r="A53" s="53"/>
      <c r="B53" s="10" t="s">
        <v>18</v>
      </c>
      <c r="C53" s="14">
        <v>828750146.99000001</v>
      </c>
      <c r="D53" s="14">
        <v>749532460.43000007</v>
      </c>
      <c r="E53" s="27">
        <f t="shared" si="8"/>
        <v>9.5586935154963915E-2</v>
      </c>
      <c r="F53" s="14">
        <v>30875468.030000001</v>
      </c>
      <c r="G53" s="26">
        <v>1994686.6974000002</v>
      </c>
      <c r="H53" s="14">
        <v>46347531.832599938</v>
      </c>
      <c r="I53" s="14">
        <v>6952129.7748900009</v>
      </c>
      <c r="J53" s="14">
        <v>0</v>
      </c>
    </row>
    <row r="54" spans="1:10" x14ac:dyDescent="0.25">
      <c r="A54" s="49" t="s">
        <v>49</v>
      </c>
      <c r="B54" s="21">
        <v>45291</v>
      </c>
      <c r="C54" s="22">
        <v>1075472.0900000001</v>
      </c>
      <c r="D54" s="22">
        <v>1018511.97</v>
      </c>
      <c r="E54" s="23">
        <f t="shared" si="8"/>
        <v>5.2962899297554163E-2</v>
      </c>
      <c r="F54" s="22">
        <v>0</v>
      </c>
      <c r="G54" s="22">
        <v>2688.6802250000001</v>
      </c>
      <c r="H54" s="22">
        <v>54271.439775000108</v>
      </c>
      <c r="I54" s="22">
        <v>8140.7159662500162</v>
      </c>
      <c r="J54" s="22">
        <v>0</v>
      </c>
    </row>
    <row r="55" spans="1:10" x14ac:dyDescent="0.25">
      <c r="A55" s="50"/>
      <c r="B55" s="24" t="s">
        <v>18</v>
      </c>
      <c r="C55" s="22">
        <v>5659414.4800000004</v>
      </c>
      <c r="D55" s="22">
        <v>5453111.8399999999</v>
      </c>
      <c r="E55" s="23">
        <f t="shared" si="8"/>
        <v>3.6453000699818078E-2</v>
      </c>
      <c r="F55" s="22">
        <v>7300</v>
      </c>
      <c r="G55" s="22">
        <v>14148.536200000002</v>
      </c>
      <c r="H55" s="22">
        <v>184854.10380000059</v>
      </c>
      <c r="I55" s="22">
        <v>27728.115570000049</v>
      </c>
      <c r="J55" s="22">
        <v>0</v>
      </c>
    </row>
    <row r="56" spans="1:10" x14ac:dyDescent="0.25">
      <c r="A56" s="42" t="s">
        <v>42</v>
      </c>
      <c r="B56" s="15">
        <v>45291</v>
      </c>
      <c r="C56" s="14">
        <v>42390776.079999998</v>
      </c>
      <c r="D56" s="14">
        <v>38675208.07</v>
      </c>
      <c r="E56" s="27">
        <f t="shared" si="8"/>
        <v>8.7650388919230146E-2</v>
      </c>
      <c r="F56" s="14">
        <v>5839711.6200000001</v>
      </c>
      <c r="G56" s="26">
        <v>105976.9402</v>
      </c>
      <c r="H56" s="14">
        <v>0</v>
      </c>
      <c r="I56" s="14">
        <v>0</v>
      </c>
      <c r="J56" s="14">
        <v>0</v>
      </c>
    </row>
    <row r="57" spans="1:10" x14ac:dyDescent="0.25">
      <c r="A57" s="42"/>
      <c r="B57" s="10" t="s">
        <v>18</v>
      </c>
      <c r="C57" s="14">
        <v>105338718.14</v>
      </c>
      <c r="D57" s="14">
        <v>95456038.650000006</v>
      </c>
      <c r="E57" s="27">
        <f t="shared" si="8"/>
        <v>9.3818110420381795E-2</v>
      </c>
      <c r="F57" s="14">
        <v>19401455.27</v>
      </c>
      <c r="G57" s="26">
        <v>176577.78535000002</v>
      </c>
      <c r="H57" s="14">
        <v>1462065.7346499956</v>
      </c>
      <c r="I57" s="14">
        <v>219309.8602274998</v>
      </c>
      <c r="J57" s="14">
        <v>0</v>
      </c>
    </row>
    <row r="58" spans="1:10" x14ac:dyDescent="0.25">
      <c r="A58" s="49" t="s">
        <v>41</v>
      </c>
      <c r="B58" s="21">
        <v>45291</v>
      </c>
      <c r="C58" s="22">
        <v>245016475.13999999</v>
      </c>
      <c r="D58" s="22">
        <v>211424696.58000001</v>
      </c>
      <c r="E58" s="23">
        <f t="shared" si="8"/>
        <v>0.1371000808856056</v>
      </c>
      <c r="F58" s="22">
        <v>5465191.4400000004</v>
      </c>
      <c r="G58" s="22">
        <v>598878.20924999996</v>
      </c>
      <c r="H58" s="22">
        <v>27527708.910749972</v>
      </c>
      <c r="I58" s="22">
        <v>4129156.3366124956</v>
      </c>
      <c r="J58" s="22">
        <v>0</v>
      </c>
    </row>
    <row r="59" spans="1:10" x14ac:dyDescent="0.25">
      <c r="A59" s="50"/>
      <c r="B59" s="24" t="s">
        <v>18</v>
      </c>
      <c r="C59" s="22">
        <v>1076008643.3699999</v>
      </c>
      <c r="D59" s="22">
        <v>949190963.00999999</v>
      </c>
      <c r="E59" s="23">
        <f t="shared" si="8"/>
        <v>0.11785935098329127</v>
      </c>
      <c r="F59" s="22">
        <v>33812002.710000001</v>
      </c>
      <c r="G59" s="22">
        <v>2605491.6216500001</v>
      </c>
      <c r="H59" s="22">
        <v>90400186.028349891</v>
      </c>
      <c r="I59" s="22">
        <v>13560027.904252499</v>
      </c>
      <c r="J59" s="22">
        <v>0</v>
      </c>
    </row>
    <row r="60" spans="1:10" x14ac:dyDescent="0.25">
      <c r="A60" s="42" t="s">
        <v>45</v>
      </c>
      <c r="B60" s="15">
        <v>45291</v>
      </c>
      <c r="C60" s="14">
        <v>943741.02</v>
      </c>
      <c r="D60" s="14">
        <v>960160.87</v>
      </c>
      <c r="E60" s="27">
        <f t="shared" ref="E60:E61" si="10">IF(C60=0,"N/A",+(C60-D60)/C60)</f>
        <v>-1.7398682108784438E-2</v>
      </c>
      <c r="F60" s="14">
        <v>25618.99</v>
      </c>
      <c r="G60" s="26">
        <v>2359.3525500000001</v>
      </c>
      <c r="H60" s="14">
        <v>0</v>
      </c>
      <c r="I60" s="14">
        <v>0</v>
      </c>
      <c r="J60" s="14">
        <v>0</v>
      </c>
    </row>
    <row r="61" spans="1:10" x14ac:dyDescent="0.25">
      <c r="A61" s="42"/>
      <c r="B61" s="10" t="s">
        <v>18</v>
      </c>
      <c r="C61" s="14">
        <v>7085997.3699999992</v>
      </c>
      <c r="D61" s="14">
        <v>6735275.1500000004</v>
      </c>
      <c r="E61" s="27">
        <f t="shared" si="10"/>
        <v>4.9495110100499354E-2</v>
      </c>
      <c r="F61" s="14">
        <v>390938.70999999996</v>
      </c>
      <c r="G61" s="26">
        <v>27748.313425</v>
      </c>
      <c r="H61" s="14">
        <v>15490.246574998848</v>
      </c>
      <c r="I61" s="14">
        <v>2323.5386437499865</v>
      </c>
      <c r="J61" s="14">
        <v>0</v>
      </c>
    </row>
    <row r="62" spans="1:10" x14ac:dyDescent="0.25">
      <c r="A62" s="49" t="s">
        <v>47</v>
      </c>
      <c r="B62" s="21">
        <v>45291</v>
      </c>
      <c r="C62" s="22">
        <v>13950536.83</v>
      </c>
      <c r="D62" s="22">
        <v>12801453.689999999</v>
      </c>
      <c r="E62" s="23">
        <f t="shared" ref="E62:E63" si="11">IF(C62=0,"N/A",+(C62-D62)/C62)</f>
        <v>8.2368381518405018E-2</v>
      </c>
      <c r="F62" s="22">
        <v>985938.52</v>
      </c>
      <c r="G62" s="22">
        <v>32411.495775000003</v>
      </c>
      <c r="H62" s="22">
        <v>4.2250005790265277E-3</v>
      </c>
      <c r="I62" s="22">
        <v>6.3375008685397918E-4</v>
      </c>
      <c r="J62" s="22">
        <v>0</v>
      </c>
    </row>
    <row r="63" spans="1:10" x14ac:dyDescent="0.25">
      <c r="A63" s="50"/>
      <c r="B63" s="24" t="s">
        <v>18</v>
      </c>
      <c r="C63" s="22">
        <v>67258103.609999999</v>
      </c>
      <c r="D63" s="22">
        <v>62034566.75999999</v>
      </c>
      <c r="E63" s="23">
        <f t="shared" si="11"/>
        <v>7.7664051907989987E-2</v>
      </c>
      <c r="F63" s="22">
        <v>8024795.0399999991</v>
      </c>
      <c r="G63" s="22">
        <v>142624.721425</v>
      </c>
      <c r="H63" s="22">
        <v>8.5750098342032288E-3</v>
      </c>
      <c r="I63" s="22">
        <v>2.0625005847250575E-3</v>
      </c>
      <c r="J63" s="22">
        <v>0</v>
      </c>
    </row>
    <row r="64" spans="1:10" ht="15" customHeight="1" x14ac:dyDescent="0.25">
      <c r="A64" s="42" t="s">
        <v>43</v>
      </c>
      <c r="B64" s="15">
        <v>45291</v>
      </c>
      <c r="C64" s="14">
        <v>4606064.78</v>
      </c>
      <c r="D64" s="14">
        <v>4323697.01</v>
      </c>
      <c r="E64" s="27">
        <f t="shared" si="8"/>
        <v>6.1303473460918294E-2</v>
      </c>
      <c r="F64" s="14">
        <v>116139.91</v>
      </c>
      <c r="G64" s="26">
        <v>11224.812175000001</v>
      </c>
      <c r="H64" s="14">
        <v>155003.04782500048</v>
      </c>
      <c r="I64" s="14">
        <v>23250.45717375007</v>
      </c>
      <c r="J64" s="14">
        <v>0</v>
      </c>
    </row>
    <row r="65" spans="1:10" x14ac:dyDescent="0.25">
      <c r="A65" s="42"/>
      <c r="B65" s="10" t="s">
        <v>18</v>
      </c>
      <c r="C65" s="14">
        <v>19963159.18</v>
      </c>
      <c r="D65" s="14">
        <v>17984481.579999998</v>
      </c>
      <c r="E65" s="27">
        <f t="shared" si="8"/>
        <v>9.9116456576789247E-2</v>
      </c>
      <c r="F65" s="14">
        <v>885452.7300000001</v>
      </c>
      <c r="G65" s="26">
        <v>47694.266125000002</v>
      </c>
      <c r="H65" s="14">
        <v>1045530.6038750015</v>
      </c>
      <c r="I65" s="14">
        <v>156829.59058125</v>
      </c>
      <c r="J65" s="14">
        <v>0</v>
      </c>
    </row>
    <row r="66" spans="1:10" x14ac:dyDescent="0.25">
      <c r="A66" s="49" t="s">
        <v>46</v>
      </c>
      <c r="B66" s="21">
        <v>45291</v>
      </c>
      <c r="C66" s="22">
        <v>455951.87</v>
      </c>
      <c r="D66" s="22">
        <v>397875.19</v>
      </c>
      <c r="E66" s="23">
        <f t="shared" si="8"/>
        <v>0.12737458451480854</v>
      </c>
      <c r="F66" s="22">
        <v>14658.56</v>
      </c>
      <c r="G66" s="22">
        <v>1102.6232750000001</v>
      </c>
      <c r="H66" s="22">
        <v>0</v>
      </c>
      <c r="I66" s="22">
        <v>0</v>
      </c>
      <c r="J66" s="22">
        <v>0</v>
      </c>
    </row>
    <row r="67" spans="1:10" x14ac:dyDescent="0.25">
      <c r="A67" s="50"/>
      <c r="B67" s="24" t="s">
        <v>18</v>
      </c>
      <c r="C67" s="22">
        <v>2754961.4800000004</v>
      </c>
      <c r="D67" s="22">
        <v>2531332.4099999997</v>
      </c>
      <c r="E67" s="23">
        <f t="shared" si="8"/>
        <v>8.117321117680408E-2</v>
      </c>
      <c r="F67" s="22">
        <v>90590.61</v>
      </c>
      <c r="G67" s="22">
        <v>6646.7071750000005</v>
      </c>
      <c r="H67" s="22">
        <v>127790.66282500076</v>
      </c>
      <c r="I67" s="22">
        <v>19168.600755000003</v>
      </c>
      <c r="J67" s="22">
        <v>0</v>
      </c>
    </row>
    <row r="68" spans="1:10" ht="5.25" customHeight="1" x14ac:dyDescent="0.25">
      <c r="A68" s="9"/>
      <c r="B68" s="9"/>
      <c r="C68" s="10"/>
      <c r="D68" s="10"/>
      <c r="E68" s="11"/>
      <c r="F68" s="10"/>
      <c r="G68" s="10"/>
      <c r="H68" s="10"/>
      <c r="I68" s="10"/>
      <c r="J68" s="10"/>
    </row>
    <row r="69" spans="1:10" x14ac:dyDescent="0.25">
      <c r="A69" s="44" t="s">
        <v>4</v>
      </c>
      <c r="B69" s="16">
        <f>+B64</f>
        <v>45291</v>
      </c>
      <c r="C69" s="19">
        <f>+C44+C46+C48+C52+C56+C58+C64+C60+C66+C62+C50+C54</f>
        <v>541650933.61999989</v>
      </c>
      <c r="D69" s="19">
        <f>+D44+D46+D48+D52+D56+D58+D64+D60+D66+D62+D50+D54</f>
        <v>481583069.70999998</v>
      </c>
      <c r="E69" s="11">
        <f>IF(C69=0,"N/A",+(C69-D69)/C69)</f>
        <v>0.11089773908179222</v>
      </c>
      <c r="F69" s="19">
        <f t="shared" ref="F69:J70" si="12">+F44+F46+F48+F52+F56+F58+F64+F60+F66+F62+F50+F54</f>
        <v>19731088.869999997</v>
      </c>
      <c r="G69" s="19">
        <f t="shared" si="12"/>
        <v>1320199.7105249998</v>
      </c>
      <c r="H69" s="19">
        <f t="shared" si="12"/>
        <v>41106891.29549998</v>
      </c>
      <c r="I69" s="19">
        <f t="shared" si="12"/>
        <v>6166033.6943249954</v>
      </c>
      <c r="J69" s="19">
        <f t="shared" si="12"/>
        <v>0</v>
      </c>
    </row>
    <row r="70" spans="1:10" x14ac:dyDescent="0.25">
      <c r="A70" s="44"/>
      <c r="B70" s="17" t="str">
        <f>+B65</f>
        <v>FYTD</v>
      </c>
      <c r="C70" s="19">
        <f>+C45+C47+C49+C53+C57+C59+C65+C61+C67+C63+C51+C55</f>
        <v>2447274084.9400001</v>
      </c>
      <c r="D70" s="19">
        <f>+D45+D47+D49+D53+D57+D59+D65+D61+D67+D63+D51+D55</f>
        <v>2196000970.9400001</v>
      </c>
      <c r="E70" s="11">
        <f>IF(C70=0,"N/A",+(C70-D70)/C70)</f>
        <v>0.10267469244506811</v>
      </c>
      <c r="F70" s="19">
        <f t="shared" si="12"/>
        <v>105479982.02999999</v>
      </c>
      <c r="G70" s="19">
        <f t="shared" si="12"/>
        <v>5650725.2998500001</v>
      </c>
      <c r="H70" s="19">
        <f t="shared" si="12"/>
        <v>154317408.69014981</v>
      </c>
      <c r="I70" s="19">
        <f t="shared" si="12"/>
        <v>23147611.30752375</v>
      </c>
      <c r="J70" s="19">
        <f t="shared" si="12"/>
        <v>0</v>
      </c>
    </row>
    <row r="71" spans="1:10" x14ac:dyDescent="0.25">
      <c r="A71" s="4" t="s">
        <v>71</v>
      </c>
      <c r="I71" s="12"/>
    </row>
    <row r="72" spans="1:10" x14ac:dyDescent="0.25">
      <c r="A72" s="4"/>
      <c r="I72" s="12"/>
    </row>
    <row r="73" spans="1:10" x14ac:dyDescent="0.25">
      <c r="A73" s="4"/>
      <c r="I73" s="12"/>
    </row>
    <row r="74" spans="1:10" x14ac:dyDescent="0.25">
      <c r="A74" s="4"/>
      <c r="I74" s="12"/>
    </row>
    <row r="76" spans="1:10" ht="23.25" x14ac:dyDescent="0.35">
      <c r="A76" s="46" t="s">
        <v>30</v>
      </c>
      <c r="B76" s="46"/>
      <c r="C76" s="46"/>
      <c r="D76" s="46"/>
      <c r="E76" s="46"/>
      <c r="F76" s="46"/>
      <c r="G76" s="46"/>
      <c r="H76" s="46"/>
      <c r="I76" s="46"/>
      <c r="J76" s="46"/>
    </row>
    <row r="77" spans="1:10" ht="23.25" x14ac:dyDescent="0.35">
      <c r="A77" s="46">
        <f>+A2</f>
        <v>45291</v>
      </c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25">
      <c r="A78" s="47" t="s">
        <v>2</v>
      </c>
      <c r="B78" s="17" t="s">
        <v>3</v>
      </c>
      <c r="C78" s="18"/>
      <c r="D78" s="18"/>
      <c r="E78" s="18"/>
      <c r="F78" s="18" t="s">
        <v>21</v>
      </c>
      <c r="G78" s="18" t="s">
        <v>20</v>
      </c>
      <c r="H78" s="18"/>
      <c r="I78" s="18" t="s">
        <v>19</v>
      </c>
      <c r="J78" s="18" t="s">
        <v>11</v>
      </c>
    </row>
    <row r="79" spans="1:10" x14ac:dyDescent="0.25">
      <c r="A79" s="48"/>
      <c r="B79" s="17" t="s">
        <v>18</v>
      </c>
      <c r="C79" s="33" t="s">
        <v>7</v>
      </c>
      <c r="D79" s="33" t="s">
        <v>0</v>
      </c>
      <c r="E79" s="33" t="s">
        <v>8</v>
      </c>
      <c r="F79" s="33" t="s">
        <v>24</v>
      </c>
      <c r="G79" s="33" t="s">
        <v>33</v>
      </c>
      <c r="H79" s="33" t="s">
        <v>1</v>
      </c>
      <c r="I79" s="33" t="s">
        <v>22</v>
      </c>
      <c r="J79" s="33" t="s">
        <v>23</v>
      </c>
    </row>
    <row r="80" spans="1:10" x14ac:dyDescent="0.25">
      <c r="A80" s="44" t="s">
        <v>31</v>
      </c>
      <c r="B80" s="16">
        <f>+B69</f>
        <v>45291</v>
      </c>
      <c r="C80" s="19">
        <f>+C69+C33</f>
        <v>559865462.66999984</v>
      </c>
      <c r="D80" s="19">
        <f>+D69+D33</f>
        <v>497534530.42999995</v>
      </c>
      <c r="E80" s="11">
        <f t="shared" ref="E80:E81" si="13">+(C80-D80)/C80</f>
        <v>0.1113319831209868</v>
      </c>
      <c r="F80" s="19">
        <f t="shared" ref="F80:J81" si="14">+F69+F33</f>
        <v>19763234.619999997</v>
      </c>
      <c r="G80" s="19">
        <f t="shared" si="14"/>
        <v>1365608.5787749998</v>
      </c>
      <c r="H80" s="19">
        <f t="shared" si="14"/>
        <v>43216018.171074979</v>
      </c>
      <c r="I80" s="19">
        <f t="shared" si="14"/>
        <v>6482402.7256612452</v>
      </c>
      <c r="J80" s="19">
        <f t="shared" si="14"/>
        <v>56762.840000000004</v>
      </c>
    </row>
    <row r="81" spans="1:10" x14ac:dyDescent="0.25">
      <c r="A81" s="44"/>
      <c r="B81" s="16" t="str">
        <f>+B70</f>
        <v>FYTD</v>
      </c>
      <c r="C81" s="19">
        <f>+C70+C34</f>
        <v>2547321755.2400002</v>
      </c>
      <c r="D81" s="19">
        <f>+D70+D34</f>
        <v>2286068849.3800001</v>
      </c>
      <c r="E81" s="11">
        <f t="shared" si="13"/>
        <v>0.10255983772862087</v>
      </c>
      <c r="F81" s="19">
        <f t="shared" si="14"/>
        <v>105567285.02999999</v>
      </c>
      <c r="G81" s="19">
        <f t="shared" si="14"/>
        <v>5898261.1980999997</v>
      </c>
      <c r="H81" s="19">
        <f t="shared" si="14"/>
        <v>163959385.52189982</v>
      </c>
      <c r="I81" s="19">
        <f t="shared" si="14"/>
        <v>24593907.835305002</v>
      </c>
      <c r="J81" s="19">
        <f t="shared" si="14"/>
        <v>540902.12</v>
      </c>
    </row>
    <row r="82" spans="1:10" x14ac:dyDescent="0.25">
      <c r="A82" s="51" t="s">
        <v>71</v>
      </c>
      <c r="B82" s="51"/>
      <c r="C82" s="51"/>
      <c r="D82" s="51"/>
      <c r="E82" s="51"/>
      <c r="F82" s="51"/>
      <c r="G82" s="51"/>
      <c r="H82" s="51"/>
      <c r="I82" s="51"/>
      <c r="J82" s="51"/>
    </row>
    <row r="83" spans="1:10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</row>
    <row r="84" spans="1:10" x14ac:dyDescent="0.25">
      <c r="A84" s="54" t="s">
        <v>10</v>
      </c>
      <c r="B84" s="54"/>
      <c r="C84" s="54"/>
      <c r="D84" s="54"/>
      <c r="E84" s="54"/>
      <c r="F84" s="54"/>
      <c r="G84" s="54"/>
      <c r="H84" s="54"/>
      <c r="I84" s="54"/>
      <c r="J84" s="54"/>
    </row>
    <row r="85" spans="1:10" ht="29.25" customHeight="1" x14ac:dyDescent="0.25">
      <c r="A85" s="54" t="s">
        <v>13</v>
      </c>
      <c r="B85" s="54"/>
      <c r="C85" s="54"/>
      <c r="D85" s="54"/>
      <c r="E85" s="54"/>
      <c r="F85" s="54"/>
      <c r="G85" s="54"/>
      <c r="H85" s="54"/>
      <c r="I85" s="54"/>
      <c r="J85" s="54"/>
    </row>
    <row r="86" spans="1:10" x14ac:dyDescent="0.25">
      <c r="A86" s="55" t="s">
        <v>34</v>
      </c>
      <c r="B86" s="56"/>
      <c r="C86" s="56"/>
      <c r="D86" s="56"/>
      <c r="E86" s="56"/>
      <c r="F86" s="56"/>
      <c r="G86" s="56"/>
      <c r="H86" s="56"/>
      <c r="I86" s="56"/>
      <c r="J86" s="56"/>
    </row>
    <row r="87" spans="1:10" ht="29.25" customHeight="1" x14ac:dyDescent="0.25">
      <c r="A87" s="54" t="s">
        <v>35</v>
      </c>
      <c r="B87" s="54"/>
      <c r="C87" s="54"/>
      <c r="D87" s="54"/>
      <c r="E87" s="54"/>
      <c r="F87" s="54"/>
      <c r="G87" s="54"/>
      <c r="H87" s="54"/>
      <c r="I87" s="54"/>
      <c r="J87" s="54"/>
    </row>
    <row r="88" spans="1:10" x14ac:dyDescent="0.25">
      <c r="A88" s="54" t="s">
        <v>9</v>
      </c>
      <c r="B88" s="54"/>
      <c r="C88" s="54"/>
      <c r="D88" s="54"/>
      <c r="E88" s="54"/>
      <c r="F88" s="54"/>
      <c r="G88" s="54"/>
      <c r="H88" s="54"/>
      <c r="I88" s="54"/>
      <c r="J88" s="54"/>
    </row>
    <row r="89" spans="1:10" x14ac:dyDescent="0.25">
      <c r="A89" s="54" t="s">
        <v>12</v>
      </c>
      <c r="B89" s="54"/>
      <c r="C89" s="54"/>
      <c r="D89" s="54"/>
      <c r="E89" s="54"/>
      <c r="F89" s="54"/>
      <c r="G89" s="54"/>
      <c r="H89" s="54"/>
      <c r="I89" s="54"/>
      <c r="J89" s="32"/>
    </row>
    <row r="90" spans="1:10" x14ac:dyDescent="0.25">
      <c r="A90" s="51" t="s">
        <v>32</v>
      </c>
      <c r="B90" s="51"/>
      <c r="C90" s="51"/>
      <c r="D90" s="51"/>
      <c r="E90" s="51"/>
      <c r="F90" s="51"/>
      <c r="G90" s="51"/>
      <c r="H90" s="51"/>
      <c r="I90" s="51"/>
      <c r="J90" s="51"/>
    </row>
    <row r="91" spans="1:10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</row>
    <row r="92" spans="1:10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</row>
    <row r="93" spans="1:10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</row>
  </sheetData>
  <mergeCells count="49">
    <mergeCell ref="A78:A79"/>
    <mergeCell ref="A77:J77"/>
    <mergeCell ref="A89:I89"/>
    <mergeCell ref="A90:J90"/>
    <mergeCell ref="A84:J84"/>
    <mergeCell ref="A85:J85"/>
    <mergeCell ref="A86:J86"/>
    <mergeCell ref="A87:J87"/>
    <mergeCell ref="A88:J88"/>
    <mergeCell ref="A93:J93"/>
    <mergeCell ref="A48:A49"/>
    <mergeCell ref="A39:J39"/>
    <mergeCell ref="A44:A45"/>
    <mergeCell ref="A46:A47"/>
    <mergeCell ref="A80:A81"/>
    <mergeCell ref="A82:J82"/>
    <mergeCell ref="A92:J92"/>
    <mergeCell ref="A52:A53"/>
    <mergeCell ref="A56:A57"/>
    <mergeCell ref="A58:A59"/>
    <mergeCell ref="A64:A65"/>
    <mergeCell ref="A69:A70"/>
    <mergeCell ref="A76:J76"/>
    <mergeCell ref="A60:A61"/>
    <mergeCell ref="A66:A67"/>
    <mergeCell ref="A62:A63"/>
    <mergeCell ref="A40:J40"/>
    <mergeCell ref="A41:J41"/>
    <mergeCell ref="A42:A43"/>
    <mergeCell ref="A50:A51"/>
    <mergeCell ref="A54:A55"/>
    <mergeCell ref="A1:J1"/>
    <mergeCell ref="A2:J2"/>
    <mergeCell ref="A3:J3"/>
    <mergeCell ref="A4:A5"/>
    <mergeCell ref="A6:A7"/>
    <mergeCell ref="A8:A9"/>
    <mergeCell ref="A10:A11"/>
    <mergeCell ref="A28:A29"/>
    <mergeCell ref="A33:A34"/>
    <mergeCell ref="A30:A31"/>
    <mergeCell ref="A26:A27"/>
    <mergeCell ref="A12:A13"/>
    <mergeCell ref="A14:A15"/>
    <mergeCell ref="A16:A17"/>
    <mergeCell ref="A18:A19"/>
    <mergeCell ref="A20:A21"/>
    <mergeCell ref="A24:A25"/>
    <mergeCell ref="A22:A23"/>
  </mergeCells>
  <pageMargins left="0.4" right="0.35" top="0.44" bottom="0.38" header="0.3" footer="0.3"/>
  <pageSetup scale="84" fitToHeight="0" orientation="landscape" r:id="rId1"/>
  <headerFooter>
    <oddFooter>&amp;RPage &amp;P of &amp;N</oddFooter>
  </headerFooter>
  <rowBreaks count="2" manualBreakCount="2">
    <brk id="38" max="9" man="1"/>
    <brk id="7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C0889-DD37-4894-9F50-D78EAA3252FE}">
  <dimension ref="A2:I36"/>
  <sheetViews>
    <sheetView workbookViewId="0">
      <selection activeCell="I8" sqref="I8"/>
    </sheetView>
  </sheetViews>
  <sheetFormatPr defaultRowHeight="15" x14ac:dyDescent="0.25"/>
  <cols>
    <col min="1" max="1" width="20.7109375" bestFit="1" customWidth="1"/>
    <col min="2" max="2" width="4.28515625" customWidth="1"/>
    <col min="3" max="3" width="13.42578125" customWidth="1"/>
    <col min="5" max="6" width="13.42578125" customWidth="1"/>
    <col min="8" max="8" width="6.7109375" customWidth="1"/>
    <col min="9" max="9" width="15.42578125" bestFit="1" customWidth="1"/>
  </cols>
  <sheetData>
    <row r="2" spans="1:9" ht="23.25" x14ac:dyDescent="0.25">
      <c r="A2" s="45" t="s">
        <v>53</v>
      </c>
      <c r="B2" s="45"/>
      <c r="C2" s="45"/>
      <c r="D2" s="45"/>
      <c r="E2" s="45"/>
      <c r="F2" s="45"/>
      <c r="G2" s="45"/>
      <c r="H2" s="45"/>
    </row>
    <row r="3" spans="1:9" ht="23.25" x14ac:dyDescent="0.35">
      <c r="A3" s="46">
        <v>45291</v>
      </c>
      <c r="B3" s="46"/>
      <c r="C3" s="46"/>
      <c r="D3" s="46"/>
      <c r="E3" s="46"/>
      <c r="F3" s="46"/>
      <c r="G3" s="46"/>
      <c r="H3" s="46"/>
      <c r="I3" s="8"/>
    </row>
    <row r="4" spans="1:9" ht="23.25" x14ac:dyDescent="0.35">
      <c r="A4" s="8"/>
      <c r="B4" s="8"/>
      <c r="C4" s="8"/>
      <c r="D4" s="8"/>
      <c r="E4" s="8"/>
      <c r="F4" s="8"/>
      <c r="G4" s="8"/>
      <c r="H4" s="8"/>
    </row>
    <row r="5" spans="1:9" ht="30" x14ac:dyDescent="0.25">
      <c r="C5" s="34" t="s">
        <v>54</v>
      </c>
      <c r="D5" s="34" t="s">
        <v>55</v>
      </c>
      <c r="E5" s="34" t="s">
        <v>56</v>
      </c>
      <c r="F5" s="35" t="s">
        <v>57</v>
      </c>
      <c r="G5" s="35" t="s">
        <v>8</v>
      </c>
    </row>
    <row r="6" spans="1:9" x14ac:dyDescent="0.25">
      <c r="A6" s="1" t="s">
        <v>58</v>
      </c>
      <c r="C6" s="36">
        <v>428806.89999999997</v>
      </c>
      <c r="D6" s="2">
        <f>+IF(C6=0,"N/A",C6/C$18)</f>
        <v>7.6591061351600196E-4</v>
      </c>
      <c r="E6" s="36">
        <v>415131.39999999997</v>
      </c>
      <c r="F6" s="36">
        <f>+C6-E6</f>
        <v>13675.5</v>
      </c>
      <c r="G6" s="2">
        <f>+IF(C6=0,"N/A",F6/C6)</f>
        <v>3.1891977484504098E-2</v>
      </c>
    </row>
    <row r="7" spans="1:9" x14ac:dyDescent="0.25">
      <c r="A7" s="1" t="s">
        <v>59</v>
      </c>
      <c r="C7" s="36">
        <v>9043111.8000000007</v>
      </c>
      <c r="D7" s="2">
        <f t="shared" ref="D7:D17" si="0">+IF(C7=0,"N/A",C7/C$18)</f>
        <v>1.6152294440298882E-2</v>
      </c>
      <c r="E7" s="36">
        <v>8381186.2099999981</v>
      </c>
      <c r="F7" s="36">
        <f t="shared" ref="F7:F18" si="1">+C7-E7</f>
        <v>661925.59000000264</v>
      </c>
      <c r="G7" s="2">
        <f t="shared" ref="G7:G18" si="2">+IF(C7=0,"N/A",F7/C7)</f>
        <v>7.319666113162536E-2</v>
      </c>
    </row>
    <row r="8" spans="1:9" x14ac:dyDescent="0.25">
      <c r="A8" s="1" t="s">
        <v>60</v>
      </c>
      <c r="C8" s="36">
        <v>1479.69</v>
      </c>
      <c r="D8" s="2">
        <f t="shared" si="0"/>
        <v>2.6429385248080035E-6</v>
      </c>
      <c r="E8" s="36">
        <v>211.99</v>
      </c>
      <c r="F8" s="36">
        <f t="shared" si="1"/>
        <v>1267.7</v>
      </c>
      <c r="G8" s="2">
        <f t="shared" si="2"/>
        <v>0.85673350499091028</v>
      </c>
    </row>
    <row r="9" spans="1:9" x14ac:dyDescent="0.25">
      <c r="A9" s="1" t="s">
        <v>61</v>
      </c>
      <c r="C9" s="36">
        <v>35168150.969999999</v>
      </c>
      <c r="D9" s="2">
        <f t="shared" si="0"/>
        <v>6.2815360680194471E-2</v>
      </c>
      <c r="E9" s="36">
        <v>33947896</v>
      </c>
      <c r="F9" s="36">
        <f t="shared" si="1"/>
        <v>1220254.9699999988</v>
      </c>
      <c r="G9" s="2">
        <f t="shared" si="2"/>
        <v>3.4697728949154329E-2</v>
      </c>
    </row>
    <row r="10" spans="1:9" x14ac:dyDescent="0.25">
      <c r="A10" s="1" t="s">
        <v>62</v>
      </c>
      <c r="C10" s="36">
        <v>27320210.169999998</v>
      </c>
      <c r="D10" s="2">
        <f t="shared" si="0"/>
        <v>4.8797813031205457E-2</v>
      </c>
      <c r="E10" s="36">
        <v>25186402.799999997</v>
      </c>
      <c r="F10" s="36">
        <f t="shared" si="1"/>
        <v>2133807.370000001</v>
      </c>
      <c r="G10" s="2">
        <f t="shared" si="2"/>
        <v>7.8103622070342271E-2</v>
      </c>
    </row>
    <row r="11" spans="1:9" x14ac:dyDescent="0.25">
      <c r="A11" s="1" t="s">
        <v>63</v>
      </c>
      <c r="C11" s="36">
        <v>164843.06999999998</v>
      </c>
      <c r="D11" s="2">
        <f t="shared" si="0"/>
        <v>2.9443336121121478E-4</v>
      </c>
      <c r="E11" s="36">
        <v>96801.47</v>
      </c>
      <c r="F11" s="36">
        <f t="shared" si="1"/>
        <v>68041.599999999977</v>
      </c>
      <c r="G11" s="2">
        <f t="shared" si="2"/>
        <v>0.4127659112390954</v>
      </c>
    </row>
    <row r="12" spans="1:9" x14ac:dyDescent="0.25">
      <c r="A12" s="1" t="s">
        <v>64</v>
      </c>
      <c r="C12" s="36">
        <v>84058434.980000019</v>
      </c>
      <c r="D12" s="2">
        <f t="shared" si="0"/>
        <v>0.15014041869831568</v>
      </c>
      <c r="E12" s="36">
        <v>79328316.930000037</v>
      </c>
      <c r="F12" s="36">
        <f t="shared" si="1"/>
        <v>4730118.0499999821</v>
      </c>
      <c r="G12" s="2">
        <f t="shared" si="2"/>
        <v>5.6271783445949436E-2</v>
      </c>
    </row>
    <row r="13" spans="1:9" x14ac:dyDescent="0.25">
      <c r="A13" s="1" t="s">
        <v>65</v>
      </c>
      <c r="C13" s="36">
        <v>92332908.559999987</v>
      </c>
      <c r="D13" s="2">
        <f t="shared" si="0"/>
        <v>0.16491981505639602</v>
      </c>
      <c r="E13" s="36">
        <v>90468339.269999996</v>
      </c>
      <c r="F13" s="36">
        <f t="shared" si="1"/>
        <v>1864569.2899999917</v>
      </c>
      <c r="G13" s="2">
        <f t="shared" si="2"/>
        <v>2.0193984128512022E-2</v>
      </c>
    </row>
    <row r="14" spans="1:9" x14ac:dyDescent="0.25">
      <c r="A14" s="1" t="s">
        <v>66</v>
      </c>
      <c r="C14" s="36">
        <v>13581034.189999998</v>
      </c>
      <c r="D14" s="2">
        <f t="shared" si="0"/>
        <v>2.4257674558512698E-2</v>
      </c>
      <c r="E14" s="36">
        <v>13141257.130000003</v>
      </c>
      <c r="F14" s="36">
        <f t="shared" si="1"/>
        <v>439777.05999999493</v>
      </c>
      <c r="G14" s="2">
        <f t="shared" si="2"/>
        <v>3.2381706271221382E-2</v>
      </c>
    </row>
    <row r="15" spans="1:9" x14ac:dyDescent="0.25">
      <c r="A15" s="1" t="s">
        <v>67</v>
      </c>
      <c r="C15" s="36">
        <v>14244277.220000003</v>
      </c>
      <c r="D15" s="2">
        <f t="shared" si="0"/>
        <v>2.5442321717915953E-2</v>
      </c>
      <c r="E15" s="36">
        <v>13163750.329999998</v>
      </c>
      <c r="F15" s="36">
        <f t="shared" si="1"/>
        <v>1080526.8900000043</v>
      </c>
      <c r="G15" s="2">
        <f t="shared" si="2"/>
        <v>7.5856912450627256E-2</v>
      </c>
    </row>
    <row r="16" spans="1:9" x14ac:dyDescent="0.25">
      <c r="A16" s="1" t="s">
        <v>68</v>
      </c>
      <c r="C16" s="36">
        <v>254822110.96000001</v>
      </c>
      <c r="D16" s="2">
        <f t="shared" si="0"/>
        <v>0.4551488311937526</v>
      </c>
      <c r="E16" s="36">
        <v>206289174.29000002</v>
      </c>
      <c r="F16" s="36">
        <f t="shared" si="1"/>
        <v>48532936.669999987</v>
      </c>
      <c r="G16" s="2">
        <f t="shared" si="2"/>
        <v>0.19045810619478901</v>
      </c>
    </row>
    <row r="17" spans="1:8" x14ac:dyDescent="0.25">
      <c r="A17" s="1" t="s">
        <v>20</v>
      </c>
      <c r="C17" s="36">
        <v>28700094.159999985</v>
      </c>
      <c r="D17" s="2">
        <f t="shared" si="0"/>
        <v>5.1262483710156286E-2</v>
      </c>
      <c r="E17" s="36">
        <v>27116062.610485308</v>
      </c>
      <c r="F17" s="36">
        <f t="shared" si="1"/>
        <v>1584031.5495146774</v>
      </c>
      <c r="G17" s="2">
        <f t="shared" si="2"/>
        <v>5.5192555839150538E-2</v>
      </c>
    </row>
    <row r="18" spans="1:8" ht="15.75" thickBot="1" x14ac:dyDescent="0.3">
      <c r="A18" s="37" t="s">
        <v>69</v>
      </c>
      <c r="C18" s="38">
        <f>SUM(C6:C17)</f>
        <v>559865462.66999996</v>
      </c>
      <c r="D18" s="39">
        <f>SUM(D6:D17)</f>
        <v>1</v>
      </c>
      <c r="E18" s="38">
        <f>SUM(E6:E17)</f>
        <v>497534530.43048531</v>
      </c>
      <c r="F18" s="38">
        <f t="shared" si="1"/>
        <v>62330932.239514649</v>
      </c>
      <c r="G18" s="39">
        <f t="shared" si="2"/>
        <v>0.11133198312012008</v>
      </c>
    </row>
    <row r="19" spans="1:8" ht="15.75" thickTop="1" x14ac:dyDescent="0.25">
      <c r="A19" s="40"/>
      <c r="B19" s="40"/>
      <c r="C19" s="40"/>
      <c r="D19" s="41"/>
    </row>
    <row r="21" spans="1:8" ht="23.25" x14ac:dyDescent="0.35">
      <c r="A21" s="46" t="s">
        <v>70</v>
      </c>
      <c r="B21" s="46"/>
      <c r="C21" s="46"/>
      <c r="D21" s="46"/>
      <c r="E21" s="46"/>
      <c r="F21" s="46"/>
      <c r="G21" s="46"/>
      <c r="H21" s="46"/>
    </row>
    <row r="22" spans="1:8" ht="30" x14ac:dyDescent="0.25">
      <c r="C22" s="34" t="s">
        <v>54</v>
      </c>
      <c r="D22" s="34" t="s">
        <v>55</v>
      </c>
      <c r="E22" s="34" t="s">
        <v>56</v>
      </c>
      <c r="F22" s="35" t="s">
        <v>57</v>
      </c>
      <c r="G22" s="35" t="s">
        <v>8</v>
      </c>
    </row>
    <row r="23" spans="1:8" x14ac:dyDescent="0.25">
      <c r="A23" s="1" t="s">
        <v>58</v>
      </c>
      <c r="C23" s="36">
        <v>11400448.409999996</v>
      </c>
      <c r="D23" s="2">
        <f>+IF(C23=0,"N/A",C23/C$35)</f>
        <v>4.4754646276619356E-3</v>
      </c>
      <c r="E23" s="36">
        <v>10604390.32</v>
      </c>
      <c r="F23" s="36">
        <f>+C23-E23</f>
        <v>796058.08999999613</v>
      </c>
      <c r="G23" s="2">
        <f>+IF(C23=0,"N/A",F23/C23)</f>
        <v>6.9826910431148234E-2</v>
      </c>
    </row>
    <row r="24" spans="1:8" x14ac:dyDescent="0.25">
      <c r="A24" s="1" t="s">
        <v>59</v>
      </c>
      <c r="C24" s="36">
        <v>28235288.879999999</v>
      </c>
      <c r="D24" s="2">
        <f t="shared" ref="D24:D34" si="3">+IF(C24=0,"N/A",C24/C$35)</f>
        <v>1.1084304063286967E-2</v>
      </c>
      <c r="E24" s="36">
        <v>26511717.700000003</v>
      </c>
      <c r="F24" s="36">
        <f t="shared" ref="F24:F35" si="4">+C24-E24</f>
        <v>1723571.179999996</v>
      </c>
      <c r="G24" s="2">
        <f t="shared" ref="G24:G35" si="5">+IF(C24=0,"N/A",F24/C24)</f>
        <v>6.1043157281838865E-2</v>
      </c>
    </row>
    <row r="25" spans="1:8" x14ac:dyDescent="0.25">
      <c r="A25" s="1" t="s">
        <v>60</v>
      </c>
      <c r="C25" s="36">
        <v>1437844.2100000002</v>
      </c>
      <c r="D25" s="2">
        <f t="shared" si="3"/>
        <v>5.644533153888044E-4</v>
      </c>
      <c r="E25" s="36">
        <v>1201159.0900000003</v>
      </c>
      <c r="F25" s="36">
        <f t="shared" si="4"/>
        <v>236685.11999999988</v>
      </c>
      <c r="G25" s="2">
        <f t="shared" si="5"/>
        <v>0.16461110206091092</v>
      </c>
    </row>
    <row r="26" spans="1:8" x14ac:dyDescent="0.25">
      <c r="A26" s="1" t="s">
        <v>61</v>
      </c>
      <c r="C26" s="36">
        <v>79714399.459999979</v>
      </c>
      <c r="D26" s="2">
        <f t="shared" si="3"/>
        <v>3.1293416036654274E-2</v>
      </c>
      <c r="E26" s="36">
        <v>74043374.360000029</v>
      </c>
      <c r="F26" s="36">
        <f t="shared" si="4"/>
        <v>5671025.0999999493</v>
      </c>
      <c r="G26" s="2">
        <f t="shared" si="5"/>
        <v>7.114179042201306E-2</v>
      </c>
    </row>
    <row r="27" spans="1:8" x14ac:dyDescent="0.25">
      <c r="A27" s="1" t="s">
        <v>62</v>
      </c>
      <c r="C27" s="36">
        <v>178853330.96000004</v>
      </c>
      <c r="D27" s="2">
        <f t="shared" si="3"/>
        <v>7.0212304592236111E-2</v>
      </c>
      <c r="E27" s="36">
        <v>167701589.06</v>
      </c>
      <c r="F27" s="36">
        <f t="shared" si="4"/>
        <v>11151741.900000036</v>
      </c>
      <c r="G27" s="2">
        <f t="shared" si="5"/>
        <v>6.235132351263889E-2</v>
      </c>
    </row>
    <row r="28" spans="1:8" x14ac:dyDescent="0.25">
      <c r="A28" s="1" t="s">
        <v>63</v>
      </c>
      <c r="C28" s="36">
        <v>241167214.20000002</v>
      </c>
      <c r="D28" s="2">
        <f t="shared" si="3"/>
        <v>9.4674814330734713E-2</v>
      </c>
      <c r="E28" s="36">
        <v>231174620.37</v>
      </c>
      <c r="F28" s="36">
        <f t="shared" si="4"/>
        <v>9992593.8300000131</v>
      </c>
      <c r="G28" s="2">
        <f t="shared" si="5"/>
        <v>4.1434296378748868E-2</v>
      </c>
    </row>
    <row r="29" spans="1:8" x14ac:dyDescent="0.25">
      <c r="A29" s="1" t="s">
        <v>64</v>
      </c>
      <c r="C29" s="36">
        <v>273067945.40999997</v>
      </c>
      <c r="D29" s="2">
        <f t="shared" si="3"/>
        <v>0.10719805806575075</v>
      </c>
      <c r="E29" s="36">
        <v>258830649.37000009</v>
      </c>
      <c r="F29" s="36">
        <f t="shared" si="4"/>
        <v>14237296.039999872</v>
      </c>
      <c r="G29" s="2">
        <f t="shared" si="5"/>
        <v>5.2138291144437236E-2</v>
      </c>
    </row>
    <row r="30" spans="1:8" x14ac:dyDescent="0.25">
      <c r="A30" s="1" t="s">
        <v>65</v>
      </c>
      <c r="C30" s="36">
        <v>352254034.01000005</v>
      </c>
      <c r="D30" s="2">
        <f t="shared" si="3"/>
        <v>0.13828407554391803</v>
      </c>
      <c r="E30" s="36">
        <v>333074946.42999995</v>
      </c>
      <c r="F30" s="36">
        <f t="shared" si="4"/>
        <v>19179087.580000103</v>
      </c>
      <c r="G30" s="2">
        <f t="shared" si="5"/>
        <v>5.4446750720406605E-2</v>
      </c>
    </row>
    <row r="31" spans="1:8" x14ac:dyDescent="0.25">
      <c r="A31" s="1" t="s">
        <v>66</v>
      </c>
      <c r="C31" s="36">
        <v>94032018.170000017</v>
      </c>
      <c r="D31" s="2">
        <f t="shared" si="3"/>
        <v>3.6914071802505499E-2</v>
      </c>
      <c r="E31" s="36">
        <v>87523570.089999989</v>
      </c>
      <c r="F31" s="36">
        <f t="shared" si="4"/>
        <v>6508448.080000028</v>
      </c>
      <c r="G31" s="2">
        <f t="shared" si="5"/>
        <v>6.921523334991532E-2</v>
      </c>
    </row>
    <row r="32" spans="1:8" x14ac:dyDescent="0.25">
      <c r="A32" s="1" t="s">
        <v>67</v>
      </c>
      <c r="C32" s="36">
        <v>180730041.54000005</v>
      </c>
      <c r="D32" s="2">
        <f t="shared" si="3"/>
        <v>7.094904331645871E-2</v>
      </c>
      <c r="E32" s="36">
        <v>167946877.75999999</v>
      </c>
      <c r="F32" s="36">
        <f t="shared" si="4"/>
        <v>12783163.780000061</v>
      </c>
      <c r="G32" s="2">
        <f t="shared" si="5"/>
        <v>7.0730707917038949E-2</v>
      </c>
    </row>
    <row r="33" spans="1:7" x14ac:dyDescent="0.25">
      <c r="A33" s="1" t="s">
        <v>68</v>
      </c>
      <c r="C33" s="36">
        <v>932129030.80000007</v>
      </c>
      <c r="D33" s="2">
        <f t="shared" si="3"/>
        <v>0.36592512467342547</v>
      </c>
      <c r="E33" s="36">
        <v>758460817.06999993</v>
      </c>
      <c r="F33" s="36">
        <f t="shared" si="4"/>
        <v>173668213.73000014</v>
      </c>
      <c r="G33" s="2">
        <f t="shared" si="5"/>
        <v>0.186313490934779</v>
      </c>
    </row>
    <row r="34" spans="1:7" x14ac:dyDescent="0.25">
      <c r="A34" s="1" t="s">
        <v>20</v>
      </c>
      <c r="C34" s="36">
        <v>174300158.99999958</v>
      </c>
      <c r="D34" s="2">
        <f t="shared" si="3"/>
        <v>6.8424869631978774E-2</v>
      </c>
      <c r="E34" s="36">
        <v>168995137.0605002</v>
      </c>
      <c r="F34" s="36">
        <f t="shared" si="4"/>
        <v>5305021.9394993782</v>
      </c>
      <c r="G34" s="2">
        <f t="shared" si="5"/>
        <v>3.0436127941222309E-2</v>
      </c>
    </row>
    <row r="35" spans="1:7" ht="15.75" thickBot="1" x14ac:dyDescent="0.3">
      <c r="A35" s="37" t="s">
        <v>69</v>
      </c>
      <c r="C35" s="38">
        <f>SUM(C23:C34)</f>
        <v>2547321755.0499997</v>
      </c>
      <c r="D35" s="39">
        <f>SUM(D23:D34)</f>
        <v>1</v>
      </c>
      <c r="E35" s="38">
        <f>SUM(E23:E34)</f>
        <v>2286068848.6805</v>
      </c>
      <c r="F35" s="38">
        <f t="shared" si="4"/>
        <v>261252906.36949968</v>
      </c>
      <c r="G35" s="39">
        <f t="shared" si="5"/>
        <v>0.10255983793628447</v>
      </c>
    </row>
    <row r="36" spans="1:7" ht="15.75" thickTop="1" x14ac:dyDescent="0.25"/>
  </sheetData>
  <mergeCells count="3">
    <mergeCell ref="A2:H2"/>
    <mergeCell ref="A3:H3"/>
    <mergeCell ref="A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December 2023 SW Data</vt:lpstr>
      <vt:lpstr>Bets By Sport</vt:lpstr>
      <vt:lpstr>'December 2023 SW Data'!Print_Area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Elkin, Seth</cp:lastModifiedBy>
  <cp:lastPrinted>2024-01-09T01:15:58Z</cp:lastPrinted>
  <dcterms:created xsi:type="dcterms:W3CDTF">2021-12-21T00:51:22Z</dcterms:created>
  <dcterms:modified xsi:type="dcterms:W3CDTF">2024-01-09T16:24:28Z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idSession">
    <vt:lpwstr>False</vt:lpwstr>
  </property>
</Properties>
</file>