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elkin\Downloads\"/>
    </mc:Choice>
  </mc:AlternateContent>
  <xr:revisionPtr revIDLastSave="0" documentId="13_ncr:1_{BECFEB90-E15A-474A-A6C0-47CFC7A6B25C}" xr6:coauthVersionLast="36" xr6:coauthVersionMax="36" xr10:uidLastSave="{00000000-0000-0000-0000-000000000000}"/>
  <bookViews>
    <workbookView xWindow="0" yWindow="0" windowWidth="21570" windowHeight="7980" tabRatio="609" xr2:uid="{00000000-000D-0000-FFFF-FFFF00000000}"/>
  </bookViews>
  <sheets>
    <sheet name="October 2023 SW Data" sheetId="14" r:id="rId1"/>
    <sheet name="Bets By Sport" sheetId="15" r:id="rId2"/>
  </sheets>
  <definedNames>
    <definedName name="Current_FY_Contributions">#REF!</definedName>
    <definedName name="Current_FY_Expired">#REF!</definedName>
    <definedName name="datapaste">#REF!</definedName>
    <definedName name="datapasteYTD">#REF!</definedName>
    <definedName name="Paste">#REF!</definedName>
    <definedName name="_xlnm.Print_Area" localSheetId="0">'October 2023 SW Data'!$A$1:$J$90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5" l="1"/>
  <c r="G34" i="15" s="1"/>
  <c r="F32" i="15"/>
  <c r="F31" i="15"/>
  <c r="F30" i="15"/>
  <c r="F28" i="15"/>
  <c r="F27" i="15"/>
  <c r="F26" i="15"/>
  <c r="F24" i="15"/>
  <c r="F23" i="15"/>
  <c r="F17" i="15"/>
  <c r="F16" i="15"/>
  <c r="F15" i="15"/>
  <c r="F14" i="15"/>
  <c r="F13" i="15"/>
  <c r="F12" i="15"/>
  <c r="F11" i="15"/>
  <c r="F10" i="15"/>
  <c r="F9" i="15"/>
  <c r="F8" i="15"/>
  <c r="F7" i="15"/>
  <c r="E18" i="15"/>
  <c r="G8" i="15" l="1"/>
  <c r="G12" i="15"/>
  <c r="G16" i="15"/>
  <c r="F29" i="15"/>
  <c r="G29" i="15" s="1"/>
  <c r="G10" i="15"/>
  <c r="G14" i="15"/>
  <c r="C35" i="15"/>
  <c r="D26" i="15" s="1"/>
  <c r="F25" i="15"/>
  <c r="G25" i="15" s="1"/>
  <c r="G31" i="15"/>
  <c r="F33" i="15"/>
  <c r="G33" i="15" s="1"/>
  <c r="G27" i="15"/>
  <c r="D25" i="15"/>
  <c r="G7" i="15"/>
  <c r="G9" i="15"/>
  <c r="G11" i="15"/>
  <c r="G13" i="15"/>
  <c r="G15" i="15"/>
  <c r="G17" i="15"/>
  <c r="F6" i="15"/>
  <c r="G6" i="15" s="1"/>
  <c r="C18" i="15"/>
  <c r="D13" i="15" s="1"/>
  <c r="G24" i="15"/>
  <c r="G26" i="15"/>
  <c r="G28" i="15"/>
  <c r="G30" i="15"/>
  <c r="G32" i="15"/>
  <c r="G23" i="15"/>
  <c r="E35" i="15"/>
  <c r="D27" i="15" l="1"/>
  <c r="D34" i="15"/>
  <c r="D28" i="15"/>
  <c r="D32" i="15"/>
  <c r="F35" i="15"/>
  <c r="G35" i="15" s="1"/>
  <c r="D30" i="15"/>
  <c r="D29" i="15"/>
  <c r="D24" i="15"/>
  <c r="D33" i="15"/>
  <c r="D23" i="15"/>
  <c r="D31" i="15"/>
  <c r="D12" i="15"/>
  <c r="D10" i="15"/>
  <c r="D8" i="15"/>
  <c r="D6" i="15"/>
  <c r="F18" i="15"/>
  <c r="G18" i="15" s="1"/>
  <c r="D17" i="15"/>
  <c r="D9" i="15"/>
  <c r="D11" i="15"/>
  <c r="D35" i="15"/>
  <c r="D16" i="15"/>
  <c r="D14" i="15"/>
  <c r="D15" i="15"/>
  <c r="D7" i="15"/>
  <c r="D18" i="15" l="1"/>
  <c r="B70" i="14" l="1"/>
  <c r="B78" i="14" s="1"/>
  <c r="B34" i="14"/>
  <c r="E7" i="14" l="1"/>
  <c r="E6" i="14" l="1"/>
  <c r="A40" i="14" l="1"/>
  <c r="B33" i="14" l="1"/>
  <c r="B69" i="14" l="1"/>
  <c r="B77" i="14" s="1"/>
  <c r="E19" i="14" l="1"/>
  <c r="E17" i="14"/>
  <c r="E15" i="14"/>
  <c r="E16" i="14" l="1"/>
  <c r="E18" i="14"/>
  <c r="E14" i="14"/>
  <c r="E26" i="14"/>
  <c r="E25" i="14"/>
  <c r="E27" i="14"/>
  <c r="E24" i="14"/>
  <c r="J33" i="14" l="1"/>
  <c r="E11" i="14"/>
  <c r="E30" i="14"/>
  <c r="E8" i="14"/>
  <c r="E22" i="14"/>
  <c r="E64" i="14"/>
  <c r="E20" i="14"/>
  <c r="E12" i="14"/>
  <c r="E46" i="14"/>
  <c r="E52" i="14"/>
  <c r="E48" i="14"/>
  <c r="E49" i="14"/>
  <c r="E59" i="14"/>
  <c r="E13" i="14"/>
  <c r="E47" i="14"/>
  <c r="E53" i="14"/>
  <c r="J34" i="14" l="1"/>
  <c r="E50" i="14"/>
  <c r="I34" i="14"/>
  <c r="E10" i="14"/>
  <c r="C33" i="14"/>
  <c r="C34" i="14"/>
  <c r="I33" i="14"/>
  <c r="D33" i="14"/>
  <c r="D34" i="14"/>
  <c r="E55" i="14"/>
  <c r="G33" i="14"/>
  <c r="F33" i="14"/>
  <c r="G34" i="14"/>
  <c r="F34" i="14"/>
  <c r="E54" i="14"/>
  <c r="H33" i="14"/>
  <c r="E31" i="14"/>
  <c r="E9" i="14"/>
  <c r="J70" i="14"/>
  <c r="I69" i="14"/>
  <c r="D69" i="14"/>
  <c r="I70" i="14"/>
  <c r="F70" i="14"/>
  <c r="C70" i="14"/>
  <c r="G70" i="14"/>
  <c r="D70" i="14"/>
  <c r="G69" i="14"/>
  <c r="F69" i="14"/>
  <c r="C69" i="14"/>
  <c r="J69" i="14"/>
  <c r="J77" i="14" s="1"/>
  <c r="E51" i="14"/>
  <c r="E62" i="14"/>
  <c r="E63" i="14"/>
  <c r="E66" i="14"/>
  <c r="E67" i="14"/>
  <c r="E60" i="14"/>
  <c r="E61" i="14"/>
  <c r="E23" i="14"/>
  <c r="E21" i="14"/>
  <c r="E58" i="14"/>
  <c r="E56" i="14"/>
  <c r="E57" i="14"/>
  <c r="E29" i="14"/>
  <c r="E45" i="14"/>
  <c r="E28" i="14"/>
  <c r="E65" i="14"/>
  <c r="E44" i="14"/>
  <c r="H34" i="14" l="1"/>
  <c r="I78" i="14"/>
  <c r="E33" i="14"/>
  <c r="H70" i="14"/>
  <c r="D77" i="14"/>
  <c r="H69" i="14"/>
  <c r="H77" i="14" s="1"/>
  <c r="E34" i="14"/>
  <c r="J78" i="14"/>
  <c r="G77" i="14"/>
  <c r="F78" i="14"/>
  <c r="F77" i="14"/>
  <c r="D78" i="14"/>
  <c r="G78" i="14"/>
  <c r="E70" i="14"/>
  <c r="C78" i="14"/>
  <c r="I77" i="14"/>
  <c r="C77" i="14"/>
  <c r="E69" i="14"/>
  <c r="H78" i="14" l="1"/>
  <c r="E77" i="14"/>
  <c r="E78" i="14"/>
</calcChain>
</file>

<file path=xl/sharedStrings.xml><?xml version="1.0" encoding="utf-8"?>
<sst xmlns="http://schemas.openxmlformats.org/spreadsheetml/2006/main" count="136" uniqueCount="72">
  <si>
    <t>Prizes Paid</t>
  </si>
  <si>
    <t>Taxable Win</t>
  </si>
  <si>
    <t>Licensee</t>
  </si>
  <si>
    <t>Month</t>
  </si>
  <si>
    <t>Combined</t>
  </si>
  <si>
    <t>Maryland Lottery and Gaming - Sports Wagering Revenues</t>
  </si>
  <si>
    <t>Ocean Downs Casino</t>
  </si>
  <si>
    <t>Handle</t>
  </si>
  <si>
    <t>Hold %</t>
  </si>
  <si>
    <r>
      <t xml:space="preserve">- </t>
    </r>
    <r>
      <rPr>
        <b/>
        <sz val="11"/>
        <rFont val="Calibri"/>
        <family val="2"/>
        <scheme val="minor"/>
      </rPr>
      <t xml:space="preserve">Contributions to the State </t>
    </r>
    <r>
      <rPr>
        <sz val="11"/>
        <rFont val="Calibri"/>
        <family val="2"/>
        <scheme val="minor"/>
      </rPr>
      <t>represent funds payable to the BluePrint for Maryland's Future.</t>
    </r>
  </si>
  <si>
    <r>
      <t xml:space="preserve">- </t>
    </r>
    <r>
      <rPr>
        <b/>
        <sz val="11"/>
        <rFont val="Calibri"/>
        <family val="2"/>
        <scheme val="minor"/>
      </rPr>
      <t>Handle</t>
    </r>
    <r>
      <rPr>
        <sz val="11"/>
        <rFont val="Calibri"/>
        <family val="2"/>
        <scheme val="minor"/>
      </rPr>
      <t xml:space="preserve"> is the amount of wagers made by players during the reporting period, including promotional play, if any.</t>
    </r>
  </si>
  <si>
    <t>Expired</t>
  </si>
  <si>
    <r>
      <t xml:space="preserve">- </t>
    </r>
    <r>
      <rPr>
        <b/>
        <sz val="11"/>
        <rFont val="Calibri"/>
        <family val="2"/>
        <scheme val="minor"/>
      </rPr>
      <t>Expired Prizes</t>
    </r>
    <r>
      <rPr>
        <sz val="11"/>
        <rFont val="Calibri"/>
        <family val="2"/>
        <scheme val="minor"/>
      </rPr>
      <t xml:space="preserve"> are included in the Prizes Paid total in the month they expire. Funds are transferred to the Problem Gambling Fund.</t>
    </r>
  </si>
  <si>
    <r>
      <rPr>
        <b/>
        <sz val="11"/>
        <rFont val="Calibri"/>
        <family val="2"/>
        <scheme val="minor"/>
      </rPr>
      <t>- Hold Percentage</t>
    </r>
    <r>
      <rPr>
        <sz val="11"/>
        <rFont val="Calibri"/>
        <family val="2"/>
        <scheme val="minor"/>
      </rPr>
      <t xml:space="preserve">  is determined based on wagers that were placed during the reporting period even if the sporting event has not concluded. As a result, the reported Hold will change as wagers are settled in future periods.</t>
    </r>
  </si>
  <si>
    <t>Bingo World</t>
  </si>
  <si>
    <t>Riverboat on the Potomac</t>
  </si>
  <si>
    <t>MGM National Harbor</t>
  </si>
  <si>
    <t>RETAIL</t>
  </si>
  <si>
    <t>FYTD</t>
  </si>
  <si>
    <t>Contributions</t>
  </si>
  <si>
    <t>Other</t>
  </si>
  <si>
    <t>Promotion</t>
  </si>
  <si>
    <t>to the State</t>
  </si>
  <si>
    <t>Prizes</t>
  </si>
  <si>
    <t>Play</t>
  </si>
  <si>
    <t>Greenmount OTB</t>
  </si>
  <si>
    <t>Long Shot's</t>
  </si>
  <si>
    <t>BetMGM</t>
  </si>
  <si>
    <t>Caesars</t>
  </si>
  <si>
    <t>MOBILE</t>
  </si>
  <si>
    <t>COMBINED STATEWIDE TOTALS</t>
  </si>
  <si>
    <t>Mobile and Retail</t>
  </si>
  <si>
    <r>
      <t xml:space="preserve">   </t>
    </r>
    <r>
      <rPr>
        <b/>
        <i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Handle and prizes paid during the Controlled Demonstrations conducted by each Licensee are included in their initial monthly data.</t>
    </r>
  </si>
  <si>
    <t>Deductions</t>
  </si>
  <si>
    <r>
      <t>- Other Deductions</t>
    </r>
    <r>
      <rPr>
        <sz val="11"/>
        <color theme="1"/>
        <rFont val="Calibri"/>
        <family val="2"/>
      </rPr>
      <t xml:space="preserve"> include adjustments and federal excise taxes paid.  </t>
    </r>
    <r>
      <rPr>
        <b/>
        <sz val="11"/>
        <color theme="1"/>
        <rFont val="Calibri"/>
        <family val="2"/>
      </rPr>
      <t/>
    </r>
  </si>
  <si>
    <r>
      <t xml:space="preserve">- </t>
    </r>
    <r>
      <rPr>
        <b/>
        <sz val="11"/>
        <rFont val="Calibri"/>
        <family val="2"/>
        <scheme val="minor"/>
      </rPr>
      <t>Taxable Win</t>
    </r>
    <r>
      <rPr>
        <sz val="11"/>
        <color theme="1"/>
        <rFont val="Calibri"/>
        <family val="2"/>
      </rPr>
      <t xml:space="preserve"> is handle less prizes paid less promotional play redeemed less other deductions. A negative taxable win (a loss) is reflected as $0 taxable win. Losses may be carried forward and deducted from taxable win within the subsequent 3 months.</t>
    </r>
  </si>
  <si>
    <t>Maryland Stadium Sub</t>
  </si>
  <si>
    <t>Hollywood Casino</t>
  </si>
  <si>
    <t>Horseshoe Casino</t>
  </si>
  <si>
    <t>Live! Casino</t>
  </si>
  <si>
    <t>Draft Kings</t>
  </si>
  <si>
    <t>Live! Casino (M)</t>
  </si>
  <si>
    <t>Hollywood Casino (M)</t>
  </si>
  <si>
    <t>Riverboat on the Potomac (M)</t>
  </si>
  <si>
    <t>Bingo World (M)</t>
  </si>
  <si>
    <t>Long Shot's (M)</t>
  </si>
  <si>
    <t>SuperBook</t>
  </si>
  <si>
    <t>Maryland Stadium Sub (M)</t>
  </si>
  <si>
    <t>Crab Sports</t>
  </si>
  <si>
    <t>Greenmount (M)</t>
  </si>
  <si>
    <t>Canton Gaming / Canton</t>
  </si>
  <si>
    <t>Whitman Gaming</t>
  </si>
  <si>
    <t>Canton Gaming / Towson</t>
  </si>
  <si>
    <t>Maryland Lottery and Gaming - Sports Wagering - Bet Type</t>
  </si>
  <si>
    <t>Total Wagered</t>
  </si>
  <si>
    <t>% of Total</t>
  </si>
  <si>
    <t>Total Payouts</t>
  </si>
  <si>
    <t>Hold</t>
  </si>
  <si>
    <t>Total</t>
  </si>
  <si>
    <t>Fiscal Year 2024</t>
  </si>
  <si>
    <t>Golf</t>
  </si>
  <si>
    <t>Ice Hockey</t>
  </si>
  <si>
    <t>Motor Sports</t>
  </si>
  <si>
    <t>NCAA Basketball</t>
  </si>
  <si>
    <t>NCAA Football</t>
  </si>
  <si>
    <t>Pro Baseball</t>
  </si>
  <si>
    <t>Pro Basketball</t>
  </si>
  <si>
    <t>Pro Football US</t>
  </si>
  <si>
    <t>Soccer</t>
  </si>
  <si>
    <t>Tennis</t>
  </si>
  <si>
    <t>Parlay / Combinations</t>
  </si>
  <si>
    <t>(Totals may not sum due to rounding.)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</si>
</sst>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3" formatCode="_(* #,##0.00_);_(* \(#,##0.00\);_(* &quot;-&quot;??_);_(@_)"/>
    <numFmt numFmtId="164" formatCode="0.0%"/>
    <numFmt numFmtId="165" formatCode="&quot;$&quot;#,##0"/>
    <numFmt numFmtId="166" formatCode="mmmm\ yyyy"/>
    <numFmt numFmtId="167" formatCode="&quot;$&quot;#,##0.0"/>
    <numFmt numFmtId="168" formatCode="General_)"/>
    <numFmt numFmtId="169" formatCode="mmmm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168" fontId="11" fillId="0" borderId="0"/>
    <xf numFmtId="43" fontId="10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164" fontId="0" fillId="0" borderId="0" xfId="1" applyNumberFormat="1" applyFont="1" applyAlignment="1">
      <alignment horizontal="center"/>
    </xf>
    <xf numFmtId="0" fontId="4" fillId="0" borderId="0" xfId="0" applyFont="1"/>
    <xf numFmtId="16" fontId="7" fillId="0" borderId="0" xfId="0" applyNumberFormat="1" applyFont="1"/>
    <xf numFmtId="0" fontId="6" fillId="0" borderId="0" xfId="0" applyFont="1"/>
    <xf numFmtId="167" fontId="9" fillId="0" borderId="0" xfId="0" applyNumberFormat="1" applyFont="1" applyBorder="1"/>
    <xf numFmtId="0" fontId="2" fillId="0" borderId="0" xfId="0" applyFont="1" applyBorder="1" applyAlignment="1">
      <alignment vertical="center"/>
    </xf>
    <xf numFmtId="166" fontId="2" fillId="0" borderId="0" xfId="0" quotePrefix="1" applyNumberFormat="1" applyFont="1" applyBorder="1" applyAlignment="1"/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5" fontId="0" fillId="0" borderId="0" xfId="0" applyNumberFormat="1"/>
    <xf numFmtId="7" fontId="0" fillId="0" borderId="0" xfId="0" applyNumberFormat="1"/>
    <xf numFmtId="7" fontId="0" fillId="0" borderId="2" xfId="0" applyNumberFormat="1" applyBorder="1" applyAlignment="1">
      <alignment horizontal="center"/>
    </xf>
    <xf numFmtId="169" fontId="0" fillId="0" borderId="2" xfId="0" applyNumberFormat="1" applyBorder="1" applyAlignment="1">
      <alignment horizontal="center"/>
    </xf>
    <xf numFmtId="16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7" fontId="1" fillId="0" borderId="2" xfId="0" applyNumberFormat="1" applyFont="1" applyBorder="1" applyAlignment="1">
      <alignment horizontal="center"/>
    </xf>
    <xf numFmtId="0" fontId="7" fillId="0" borderId="0" xfId="0" quotePrefix="1" applyFont="1" applyAlignment="1"/>
    <xf numFmtId="169" fontId="0" fillId="2" borderId="2" xfId="0" applyNumberFormat="1" applyFill="1" applyBorder="1" applyAlignment="1">
      <alignment horizontal="center"/>
    </xf>
    <xf numFmtId="7" fontId="0" fillId="2" borderId="2" xfId="0" applyNumberFormat="1" applyFill="1" applyBorder="1" applyAlignment="1">
      <alignment horizontal="center"/>
    </xf>
    <xf numFmtId="164" fontId="0" fillId="2" borderId="2" xfId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9" fontId="0" fillId="0" borderId="2" xfId="0" applyNumberFormat="1" applyFill="1" applyBorder="1" applyAlignment="1">
      <alignment horizontal="center"/>
    </xf>
    <xf numFmtId="7" fontId="0" fillId="0" borderId="2" xfId="0" applyNumberForma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6" fontId="2" fillId="0" borderId="0" xfId="0" quotePrefix="1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0" fillId="0" borderId="0" xfId="0" quotePrefix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165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165" fontId="0" fillId="0" borderId="1" xfId="0" applyNumberFormat="1" applyBorder="1" applyAlignment="1">
      <alignment horizontal="right"/>
    </xf>
    <xf numFmtId="164" fontId="0" fillId="0" borderId="1" xfId="1" applyNumberFormat="1" applyFont="1" applyBorder="1" applyAlignment="1">
      <alignment horizontal="center"/>
    </xf>
    <xf numFmtId="0" fontId="15" fillId="0" borderId="0" xfId="0" applyFont="1" applyAlignment="1"/>
    <xf numFmtId="165" fontId="0" fillId="0" borderId="0" xfId="0" applyNumberFormat="1" applyAlignment="1">
      <alignment horizontal="center"/>
    </xf>
    <xf numFmtId="0" fontId="7" fillId="0" borderId="0" xfId="0" quotePrefix="1" applyFont="1" applyAlignment="1">
      <alignment horizontal="left" wrapText="1"/>
    </xf>
    <xf numFmtId="0" fontId="7" fillId="0" borderId="0" xfId="0" quotePrefix="1" applyFont="1" applyAlignment="1">
      <alignment wrapText="1"/>
    </xf>
    <xf numFmtId="0" fontId="12" fillId="0" borderId="0" xfId="0" quotePrefix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66" fontId="2" fillId="0" borderId="0" xfId="0" quotePrefix="1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4">
    <cellStyle name="Comma 2" xfId="3" xr:uid="{00000000-0005-0000-0000-000000000000}"/>
    <cellStyle name="Normal" xfId="0" builtinId="0"/>
    <cellStyle name="Normal 2" xfId="2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90"/>
  <sheetViews>
    <sheetView tabSelected="1" zoomScaleNormal="100" workbookViewId="0">
      <pane ySplit="2" topLeftCell="A15" activePane="bottomLeft" state="frozen"/>
      <selection pane="bottomLeft" sqref="A1:J1"/>
    </sheetView>
  </sheetViews>
  <sheetFormatPr defaultRowHeight="15" x14ac:dyDescent="0.25"/>
  <cols>
    <col min="1" max="1" width="26.140625" customWidth="1"/>
    <col min="2" max="2" width="11" customWidth="1"/>
    <col min="3" max="4" width="17.28515625" bestFit="1" customWidth="1"/>
    <col min="5" max="5" width="8.85546875" customWidth="1"/>
    <col min="6" max="6" width="15.5703125" bestFit="1" customWidth="1"/>
    <col min="7" max="7" width="15.28515625" customWidth="1"/>
    <col min="8" max="8" width="15.28515625" bestFit="1" customWidth="1"/>
    <col min="9" max="9" width="14.5703125" bestFit="1" customWidth="1"/>
    <col min="10" max="10" width="13.5703125" bestFit="1" customWidth="1"/>
    <col min="11" max="11" width="12.7109375" customWidth="1"/>
    <col min="12" max="12" width="8.85546875" customWidth="1"/>
    <col min="13" max="13" width="14.28515625" bestFit="1" customWidth="1"/>
    <col min="14" max="14" width="12.140625" customWidth="1"/>
    <col min="15" max="15" width="12.5703125" bestFit="1" customWidth="1"/>
    <col min="16" max="16" width="13.42578125" customWidth="1"/>
    <col min="17" max="17" width="10.28515625" customWidth="1"/>
    <col min="18" max="18" width="14.28515625" bestFit="1" customWidth="1"/>
    <col min="19" max="19" width="13.5703125" bestFit="1" customWidth="1"/>
    <col min="20" max="20" width="15.28515625" bestFit="1" customWidth="1"/>
    <col min="21" max="21" width="14.28515625" bestFit="1" customWidth="1"/>
    <col min="22" max="24" width="9.140625" style="3"/>
    <col min="25" max="26" width="12.85546875" style="3" bestFit="1" customWidth="1"/>
    <col min="27" max="27" width="10.42578125" style="3" customWidth="1"/>
    <col min="28" max="31" width="13.140625" style="3" customWidth="1"/>
    <col min="32" max="32" width="3.5703125" style="3" customWidth="1"/>
    <col min="33" max="34" width="11.7109375" style="3" bestFit="1" customWidth="1"/>
    <col min="35" max="36" width="9.42578125" style="3" bestFit="1" customWidth="1"/>
    <col min="37" max="37" width="10.85546875" style="3" bestFit="1" customWidth="1"/>
    <col min="38" max="38" width="9.5703125" style="3" bestFit="1" customWidth="1"/>
    <col min="39" max="39" width="9.28515625" style="3" bestFit="1" customWidth="1"/>
    <col min="40" max="44" width="9.140625" style="3"/>
  </cols>
  <sheetData>
    <row r="1" spans="1:39" ht="23.25" x14ac:dyDescent="0.25">
      <c r="A1" s="47" t="s">
        <v>5</v>
      </c>
      <c r="B1" s="47"/>
      <c r="C1" s="47"/>
      <c r="D1" s="47"/>
      <c r="E1" s="47"/>
      <c r="F1" s="47"/>
      <c r="G1" s="47"/>
      <c r="H1" s="47"/>
      <c r="I1" s="47"/>
      <c r="J1" s="47"/>
      <c r="L1" s="7"/>
      <c r="M1" s="7"/>
      <c r="N1" s="7"/>
      <c r="O1" s="7"/>
      <c r="P1" s="7"/>
      <c r="Q1" s="30"/>
    </row>
    <row r="2" spans="1:39" ht="23.25" x14ac:dyDescent="0.35">
      <c r="A2" s="53">
        <v>45230</v>
      </c>
      <c r="B2" s="53"/>
      <c r="C2" s="53"/>
      <c r="D2" s="53"/>
      <c r="E2" s="53"/>
      <c r="F2" s="53"/>
      <c r="G2" s="53"/>
      <c r="H2" s="53"/>
      <c r="I2" s="53"/>
      <c r="J2" s="53"/>
      <c r="L2" s="8"/>
      <c r="M2" s="8"/>
      <c r="N2" s="8"/>
      <c r="O2" s="8"/>
      <c r="P2" s="8"/>
      <c r="Q2" s="29"/>
    </row>
    <row r="3" spans="1:39" ht="23.25" x14ac:dyDescent="0.35">
      <c r="A3" s="53" t="s">
        <v>17</v>
      </c>
      <c r="B3" s="53"/>
      <c r="C3" s="53"/>
      <c r="D3" s="53"/>
      <c r="E3" s="53"/>
      <c r="F3" s="53"/>
      <c r="G3" s="53"/>
      <c r="H3" s="53"/>
      <c r="I3" s="53"/>
      <c r="J3" s="53"/>
    </row>
    <row r="4" spans="1:39" x14ac:dyDescent="0.25">
      <c r="A4" s="54" t="s">
        <v>2</v>
      </c>
      <c r="B4" s="17" t="s">
        <v>3</v>
      </c>
      <c r="C4" s="18"/>
      <c r="D4" s="18"/>
      <c r="E4" s="18"/>
      <c r="F4" s="18" t="s">
        <v>21</v>
      </c>
      <c r="G4" s="18" t="s">
        <v>20</v>
      </c>
      <c r="H4" s="18"/>
      <c r="I4" s="18" t="s">
        <v>19</v>
      </c>
      <c r="J4" s="18" t="s">
        <v>11</v>
      </c>
    </row>
    <row r="5" spans="1:39" ht="15" customHeight="1" x14ac:dyDescent="0.25">
      <c r="A5" s="55"/>
      <c r="B5" s="17" t="s">
        <v>18</v>
      </c>
      <c r="C5" s="31" t="s">
        <v>7</v>
      </c>
      <c r="D5" s="31" t="s">
        <v>0</v>
      </c>
      <c r="E5" s="31" t="s">
        <v>8</v>
      </c>
      <c r="F5" s="31" t="s">
        <v>24</v>
      </c>
      <c r="G5" s="31" t="s">
        <v>33</v>
      </c>
      <c r="H5" s="31" t="s">
        <v>1</v>
      </c>
      <c r="I5" s="31" t="s">
        <v>22</v>
      </c>
      <c r="J5" s="31" t="s">
        <v>23</v>
      </c>
    </row>
    <row r="6" spans="1:39" x14ac:dyDescent="0.25">
      <c r="A6" s="49" t="s">
        <v>14</v>
      </c>
      <c r="B6" s="21">
        <v>45230</v>
      </c>
      <c r="C6" s="22">
        <v>1276892.52</v>
      </c>
      <c r="D6" s="22">
        <v>1421145.56</v>
      </c>
      <c r="E6" s="23">
        <f t="shared" ref="E6:E29" si="0">IF(C6=0,"N/A",+(C6-D6)/C6)</f>
        <v>-0.11297195162518459</v>
      </c>
      <c r="F6" s="22">
        <v>0</v>
      </c>
      <c r="G6" s="22">
        <v>3189.1212999999998</v>
      </c>
      <c r="H6" s="22">
        <v>0</v>
      </c>
      <c r="I6" s="22">
        <v>0</v>
      </c>
      <c r="J6" s="22">
        <v>1030.23</v>
      </c>
    </row>
    <row r="7" spans="1:39" x14ac:dyDescent="0.25">
      <c r="A7" s="49"/>
      <c r="B7" s="24" t="s">
        <v>18</v>
      </c>
      <c r="C7" s="22">
        <v>4110662.39</v>
      </c>
      <c r="D7" s="22">
        <v>3840754.37</v>
      </c>
      <c r="E7" s="23">
        <f t="shared" si="0"/>
        <v>6.5660468895865715E-2</v>
      </c>
      <c r="F7" s="22">
        <v>0</v>
      </c>
      <c r="G7" s="22">
        <v>10272.445975000001</v>
      </c>
      <c r="H7" s="22">
        <v>407077.73402500007</v>
      </c>
      <c r="I7" s="22">
        <v>61061.660298749986</v>
      </c>
      <c r="J7" s="22">
        <v>4260.5599999999995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39" x14ac:dyDescent="0.25">
      <c r="A8" s="48" t="s">
        <v>50</v>
      </c>
      <c r="B8" s="25">
        <v>45230</v>
      </c>
      <c r="C8" s="26">
        <v>434273.27</v>
      </c>
      <c r="D8" s="26">
        <v>376602.87</v>
      </c>
      <c r="E8" s="27">
        <f t="shared" ref="E8:E9" si="1">IF(C8=0,"N/A",+(C8-D8)/C8)</f>
        <v>0.13279748947016706</v>
      </c>
      <c r="F8" s="26">
        <v>0</v>
      </c>
      <c r="G8" s="26">
        <v>1085.6831750000001</v>
      </c>
      <c r="H8" s="26">
        <v>40745.826825000026</v>
      </c>
      <c r="I8" s="26">
        <v>6111.8740237500033</v>
      </c>
      <c r="J8" s="26">
        <v>0</v>
      </c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x14ac:dyDescent="0.25">
      <c r="A9" s="48"/>
      <c r="B9" s="28" t="s">
        <v>18</v>
      </c>
      <c r="C9" s="26">
        <v>1058079.9100000001</v>
      </c>
      <c r="D9" s="26">
        <v>1013062.96</v>
      </c>
      <c r="E9" s="27">
        <f t="shared" si="1"/>
        <v>4.2545888618185916E-2</v>
      </c>
      <c r="F9" s="26">
        <v>0</v>
      </c>
      <c r="G9" s="26">
        <v>2645.199775</v>
      </c>
      <c r="H9" s="26">
        <v>42371.750225000185</v>
      </c>
      <c r="I9" s="26">
        <v>6355.7627737500034</v>
      </c>
      <c r="J9" s="26">
        <v>0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x14ac:dyDescent="0.25">
      <c r="A10" s="49" t="s">
        <v>52</v>
      </c>
      <c r="B10" s="21">
        <v>45230</v>
      </c>
      <c r="C10" s="22">
        <v>204365.58</v>
      </c>
      <c r="D10" s="22">
        <v>167741.62</v>
      </c>
      <c r="E10" s="23">
        <f t="shared" ref="E10:E11" si="2">IF(C10=0,"N/A",+(C10-D10)/C10)</f>
        <v>0.17920806429340985</v>
      </c>
      <c r="F10" s="22">
        <v>0</v>
      </c>
      <c r="G10" s="22">
        <v>510.91395</v>
      </c>
      <c r="H10" s="22">
        <v>36113.04604999999</v>
      </c>
      <c r="I10" s="22">
        <v>5416.9569074999981</v>
      </c>
      <c r="J10" s="22">
        <v>0</v>
      </c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x14ac:dyDescent="0.25">
      <c r="A11" s="49"/>
      <c r="B11" s="24" t="s">
        <v>18</v>
      </c>
      <c r="C11" s="22">
        <v>251415.27</v>
      </c>
      <c r="D11" s="22">
        <v>201036.49</v>
      </c>
      <c r="E11" s="23">
        <f t="shared" si="2"/>
        <v>0.20038074855198731</v>
      </c>
      <c r="F11" s="22">
        <v>0</v>
      </c>
      <c r="G11" s="22">
        <v>628.53817500000002</v>
      </c>
      <c r="H11" s="22">
        <v>49750.241824999997</v>
      </c>
      <c r="I11" s="22">
        <v>7462.5362737499981</v>
      </c>
      <c r="J11" s="22">
        <v>0</v>
      </c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x14ac:dyDescent="0.25">
      <c r="A12" s="48" t="s">
        <v>25</v>
      </c>
      <c r="B12" s="25">
        <v>45230</v>
      </c>
      <c r="C12" s="26">
        <v>114717.84</v>
      </c>
      <c r="D12" s="26">
        <v>94607.75</v>
      </c>
      <c r="E12" s="27">
        <f t="shared" si="0"/>
        <v>0.1753004589347219</v>
      </c>
      <c r="F12" s="26">
        <v>0</v>
      </c>
      <c r="G12" s="26">
        <v>286.7946</v>
      </c>
      <c r="H12" s="26">
        <v>19823.295399999995</v>
      </c>
      <c r="I12" s="26">
        <v>2973.4943099999991</v>
      </c>
      <c r="J12" s="26">
        <v>1133.3599999999999</v>
      </c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39" x14ac:dyDescent="0.25">
      <c r="A13" s="48"/>
      <c r="B13" s="28" t="s">
        <v>18</v>
      </c>
      <c r="C13" s="26">
        <v>330740.18000000005</v>
      </c>
      <c r="D13" s="26">
        <v>277731.51</v>
      </c>
      <c r="E13" s="27">
        <f t="shared" si="0"/>
        <v>0.16027284619606857</v>
      </c>
      <c r="F13" s="26">
        <v>0</v>
      </c>
      <c r="G13" s="26">
        <v>826.85045000000014</v>
      </c>
      <c r="H13" s="26">
        <v>52181.819550000044</v>
      </c>
      <c r="I13" s="26">
        <v>7827.2729324999991</v>
      </c>
      <c r="J13" s="26">
        <v>4382.3099999999995</v>
      </c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x14ac:dyDescent="0.25">
      <c r="A14" s="49" t="s">
        <v>37</v>
      </c>
      <c r="B14" s="21">
        <v>45230</v>
      </c>
      <c r="C14" s="22">
        <v>1256922.8899999999</v>
      </c>
      <c r="D14" s="22">
        <v>1109880.69</v>
      </c>
      <c r="E14" s="23">
        <f t="shared" si="0"/>
        <v>0.11698585583082186</v>
      </c>
      <c r="F14" s="22">
        <v>0</v>
      </c>
      <c r="G14" s="22">
        <v>3142.307225</v>
      </c>
      <c r="H14" s="22">
        <v>143899.89277499996</v>
      </c>
      <c r="I14" s="22">
        <v>21584.983916249992</v>
      </c>
      <c r="J14" s="22">
        <v>2482.1799999999998</v>
      </c>
    </row>
    <row r="15" spans="1:39" x14ac:dyDescent="0.25">
      <c r="A15" s="49"/>
      <c r="B15" s="24" t="s">
        <v>18</v>
      </c>
      <c r="C15" s="22">
        <v>4017858.25</v>
      </c>
      <c r="D15" s="22">
        <v>3614663.57</v>
      </c>
      <c r="E15" s="23">
        <f t="shared" si="0"/>
        <v>0.10035064825893251</v>
      </c>
      <c r="F15" s="22">
        <v>0</v>
      </c>
      <c r="G15" s="22">
        <v>9026.8756250000006</v>
      </c>
      <c r="H15" s="22">
        <v>394167.80437500018</v>
      </c>
      <c r="I15" s="22">
        <v>59125.170656249997</v>
      </c>
      <c r="J15" s="22">
        <v>15464.810000000001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 x14ac:dyDescent="0.25">
      <c r="A16" s="48" t="s">
        <v>38</v>
      </c>
      <c r="B16" s="25">
        <v>45230</v>
      </c>
      <c r="C16" s="26">
        <v>1841527.51</v>
      </c>
      <c r="D16" s="26">
        <v>1653614.4</v>
      </c>
      <c r="E16" s="27">
        <f t="shared" si="0"/>
        <v>0.10204197818364391</v>
      </c>
      <c r="F16" s="26">
        <v>0</v>
      </c>
      <c r="G16" s="26">
        <v>4783.538775</v>
      </c>
      <c r="H16" s="26">
        <v>183129.57122500011</v>
      </c>
      <c r="I16" s="26">
        <v>27469.435683750016</v>
      </c>
      <c r="J16" s="26">
        <v>8528.0499999999993</v>
      </c>
    </row>
    <row r="17" spans="1:39" x14ac:dyDescent="0.25">
      <c r="A17" s="48"/>
      <c r="B17" s="28" t="s">
        <v>18</v>
      </c>
      <c r="C17" s="26">
        <v>6846295.1500000004</v>
      </c>
      <c r="D17" s="26">
        <v>6034241.2799999993</v>
      </c>
      <c r="E17" s="27">
        <f t="shared" si="0"/>
        <v>0.11861216208302107</v>
      </c>
      <c r="F17" s="26">
        <v>0</v>
      </c>
      <c r="G17" s="26">
        <v>16857.647874999999</v>
      </c>
      <c r="H17" s="26">
        <v>790071.14212500106</v>
      </c>
      <c r="I17" s="26">
        <v>118510.67131875007</v>
      </c>
      <c r="J17" s="26">
        <v>49183.23000000001</v>
      </c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x14ac:dyDescent="0.25">
      <c r="A18" s="49" t="s">
        <v>39</v>
      </c>
      <c r="B18" s="21">
        <v>45230</v>
      </c>
      <c r="C18" s="22">
        <v>5255314.5</v>
      </c>
      <c r="D18" s="22">
        <v>4778557.75</v>
      </c>
      <c r="E18" s="23">
        <f t="shared" si="0"/>
        <v>9.0718976000389695E-2</v>
      </c>
      <c r="F18" s="22">
        <v>9252</v>
      </c>
      <c r="G18" s="22">
        <v>12801.90625</v>
      </c>
      <c r="H18" s="22">
        <v>454702.84375</v>
      </c>
      <c r="I18" s="22">
        <v>68205.426562499997</v>
      </c>
      <c r="J18" s="22">
        <v>27962.75</v>
      </c>
    </row>
    <row r="19" spans="1:39" x14ac:dyDescent="0.25">
      <c r="A19" s="49"/>
      <c r="B19" s="24" t="s">
        <v>18</v>
      </c>
      <c r="C19" s="22">
        <v>16454923.470000001</v>
      </c>
      <c r="D19" s="22">
        <v>14584842.16</v>
      </c>
      <c r="E19" s="23">
        <f t="shared" si="0"/>
        <v>0.11364873944321058</v>
      </c>
      <c r="F19" s="22">
        <v>39111.5</v>
      </c>
      <c r="G19" s="22">
        <v>40437.999925000004</v>
      </c>
      <c r="H19" s="22">
        <v>1790539.5600750006</v>
      </c>
      <c r="I19" s="22">
        <v>268580.93401124998</v>
      </c>
      <c r="J19" s="22">
        <v>183683.63</v>
      </c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x14ac:dyDescent="0.25">
      <c r="A20" s="48" t="s">
        <v>26</v>
      </c>
      <c r="B20" s="25">
        <v>45230</v>
      </c>
      <c r="C20" s="26">
        <v>544206.98</v>
      </c>
      <c r="D20" s="26">
        <v>509516.29</v>
      </c>
      <c r="E20" s="27">
        <f t="shared" si="0"/>
        <v>6.3745397017877292E-2</v>
      </c>
      <c r="F20" s="26">
        <v>0</v>
      </c>
      <c r="G20" s="26">
        <v>1360.5174500000001</v>
      </c>
      <c r="H20" s="26">
        <v>33330.172550000003</v>
      </c>
      <c r="I20" s="26">
        <v>4999.5258825000001</v>
      </c>
      <c r="J20" s="26">
        <v>2218.46</v>
      </c>
      <c r="AF20" s="5"/>
      <c r="AG20" s="5"/>
      <c r="AH20" s="5"/>
      <c r="AI20" s="5"/>
      <c r="AJ20" s="5"/>
      <c r="AK20" s="5"/>
      <c r="AL20" s="5"/>
      <c r="AM20" s="5"/>
    </row>
    <row r="21" spans="1:39" x14ac:dyDescent="0.25">
      <c r="A21" s="48"/>
      <c r="B21" s="28" t="s">
        <v>18</v>
      </c>
      <c r="C21" s="26">
        <v>1298499.21</v>
      </c>
      <c r="D21" s="26">
        <v>1184450.1499999999</v>
      </c>
      <c r="E21" s="27">
        <f t="shared" si="0"/>
        <v>8.7831443501609874E-2</v>
      </c>
      <c r="F21" s="26">
        <v>0</v>
      </c>
      <c r="G21" s="26">
        <v>3246.2480249999999</v>
      </c>
      <c r="H21" s="26">
        <v>110802.81197500006</v>
      </c>
      <c r="I21" s="26">
        <v>16620.421796249997</v>
      </c>
      <c r="J21" s="26">
        <v>3880.86</v>
      </c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x14ac:dyDescent="0.25">
      <c r="A22" s="49" t="s">
        <v>36</v>
      </c>
      <c r="B22" s="21">
        <v>45230</v>
      </c>
      <c r="C22" s="22">
        <v>370585.09</v>
      </c>
      <c r="D22" s="22">
        <v>336774.04</v>
      </c>
      <c r="E22" s="23">
        <f t="shared" ref="E22:E23" si="3">IF(C22=0,"N/A",+(C22-D22)/C22)</f>
        <v>9.1236941022101142E-2</v>
      </c>
      <c r="F22" s="22">
        <v>0</v>
      </c>
      <c r="G22" s="22">
        <v>889.76272500000005</v>
      </c>
      <c r="H22" s="22">
        <v>32921.287275000046</v>
      </c>
      <c r="I22" s="22">
        <v>4938.1930912500065</v>
      </c>
      <c r="J22" s="22">
        <v>2157.56</v>
      </c>
      <c r="AF22" s="5"/>
      <c r="AG22" s="5"/>
      <c r="AH22" s="5"/>
      <c r="AI22" s="5"/>
      <c r="AJ22" s="5"/>
      <c r="AK22" s="5"/>
      <c r="AL22" s="5"/>
      <c r="AM22" s="5"/>
    </row>
    <row r="23" spans="1:39" x14ac:dyDescent="0.25">
      <c r="A23" s="49"/>
      <c r="B23" s="24" t="s">
        <v>18</v>
      </c>
      <c r="C23" s="22">
        <v>978408.02</v>
      </c>
      <c r="D23" s="22">
        <v>890625.01</v>
      </c>
      <c r="E23" s="23">
        <f t="shared" si="3"/>
        <v>8.9720247796006417E-2</v>
      </c>
      <c r="F23" s="22">
        <v>0</v>
      </c>
      <c r="G23" s="22">
        <v>2392.5900500000002</v>
      </c>
      <c r="H23" s="22">
        <v>85390.419949999996</v>
      </c>
      <c r="I23" s="22">
        <v>12808.562992500001</v>
      </c>
      <c r="J23" s="22">
        <v>10062.24</v>
      </c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x14ac:dyDescent="0.25">
      <c r="A24" s="48" t="s">
        <v>16</v>
      </c>
      <c r="B24" s="25">
        <v>45230</v>
      </c>
      <c r="C24" s="26">
        <v>5624387.3499999996</v>
      </c>
      <c r="D24" s="26">
        <v>4725086.55</v>
      </c>
      <c r="E24" s="27">
        <f t="shared" si="0"/>
        <v>0.1598931126249688</v>
      </c>
      <c r="F24" s="26">
        <v>0</v>
      </c>
      <c r="G24" s="26">
        <v>14060.968374999999</v>
      </c>
      <c r="H24" s="26">
        <v>885239.83162499976</v>
      </c>
      <c r="I24" s="26">
        <v>132785.97474374995</v>
      </c>
      <c r="J24" s="26">
        <v>18117.3</v>
      </c>
    </row>
    <row r="25" spans="1:39" x14ac:dyDescent="0.25">
      <c r="A25" s="48"/>
      <c r="B25" s="28" t="s">
        <v>18</v>
      </c>
      <c r="C25" s="26">
        <v>21871593.299999997</v>
      </c>
      <c r="D25" s="26">
        <v>19806825.949999999</v>
      </c>
      <c r="E25" s="27">
        <f t="shared" si="0"/>
        <v>9.4404066575250287E-2</v>
      </c>
      <c r="F25" s="26">
        <v>0</v>
      </c>
      <c r="G25" s="26">
        <v>54678.983249999997</v>
      </c>
      <c r="H25" s="26">
        <v>2010088.3667499977</v>
      </c>
      <c r="I25" s="26">
        <v>301513.25525624998</v>
      </c>
      <c r="J25" s="26">
        <v>109869.34999999999</v>
      </c>
      <c r="Y25" s="5"/>
      <c r="Z25" s="5"/>
      <c r="AA25" s="5"/>
      <c r="AB25" s="5"/>
      <c r="AC25" s="5"/>
      <c r="AD25" s="5"/>
      <c r="AE25" s="5"/>
      <c r="AF25" s="6"/>
      <c r="AG25" s="6"/>
      <c r="AH25" s="6"/>
      <c r="AI25" s="6"/>
      <c r="AJ25" s="6"/>
      <c r="AK25" s="6"/>
      <c r="AL25" s="6"/>
      <c r="AM25" s="6"/>
    </row>
    <row r="26" spans="1:39" x14ac:dyDescent="0.25">
      <c r="A26" s="49" t="s">
        <v>6</v>
      </c>
      <c r="B26" s="21">
        <v>45230</v>
      </c>
      <c r="C26" s="22">
        <v>1249466.3600000001</v>
      </c>
      <c r="D26" s="22">
        <v>1021118.89</v>
      </c>
      <c r="E26" s="23">
        <f t="shared" si="0"/>
        <v>0.18275599672807524</v>
      </c>
      <c r="F26" s="22">
        <v>0</v>
      </c>
      <c r="G26" s="22">
        <v>3123.6659000000004</v>
      </c>
      <c r="H26" s="22">
        <v>225223.8041000001</v>
      </c>
      <c r="I26" s="22">
        <v>33783.570615000011</v>
      </c>
      <c r="J26" s="22">
        <v>6499.05</v>
      </c>
    </row>
    <row r="27" spans="1:39" x14ac:dyDescent="0.25">
      <c r="A27" s="49"/>
      <c r="B27" s="24" t="s">
        <v>18</v>
      </c>
      <c r="C27" s="22">
        <v>4203591.8600000003</v>
      </c>
      <c r="D27" s="22">
        <v>3528196.0100000002</v>
      </c>
      <c r="E27" s="23">
        <f t="shared" si="0"/>
        <v>0.1606711289996646</v>
      </c>
      <c r="F27" s="22">
        <v>0</v>
      </c>
      <c r="G27" s="22">
        <v>10508.979650000001</v>
      </c>
      <c r="H27" s="22">
        <v>664886.8703500001</v>
      </c>
      <c r="I27" s="22">
        <v>99733.030552500015</v>
      </c>
      <c r="J27" s="22">
        <v>42531.490000000005</v>
      </c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x14ac:dyDescent="0.25">
      <c r="A28" s="48" t="s">
        <v>15</v>
      </c>
      <c r="B28" s="25">
        <v>45230</v>
      </c>
      <c r="C28" s="26">
        <v>553061.55000000005</v>
      </c>
      <c r="D28" s="26">
        <v>574952.55000000005</v>
      </c>
      <c r="E28" s="27">
        <f t="shared" si="0"/>
        <v>-3.9581489619012561E-2</v>
      </c>
      <c r="F28" s="26">
        <v>0</v>
      </c>
      <c r="G28" s="26">
        <v>1382.6538750000002</v>
      </c>
      <c r="H28" s="26">
        <v>0</v>
      </c>
      <c r="I28" s="26">
        <v>0</v>
      </c>
      <c r="J28" s="26">
        <v>814.7</v>
      </c>
    </row>
    <row r="29" spans="1:39" x14ac:dyDescent="0.25">
      <c r="A29" s="48"/>
      <c r="B29" s="28" t="s">
        <v>18</v>
      </c>
      <c r="C29" s="26">
        <v>1573161.55</v>
      </c>
      <c r="D29" s="26">
        <v>1518541</v>
      </c>
      <c r="E29" s="27">
        <f t="shared" si="0"/>
        <v>3.4720242177289452E-2</v>
      </c>
      <c r="F29" s="26">
        <v>0</v>
      </c>
      <c r="G29" s="26">
        <v>3932.903875</v>
      </c>
      <c r="H29" s="26">
        <v>73961.296125000052</v>
      </c>
      <c r="I29" s="26">
        <v>11094.194999999998</v>
      </c>
      <c r="J29" s="26">
        <v>4141.3500000000004</v>
      </c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x14ac:dyDescent="0.25">
      <c r="A30" s="49" t="s">
        <v>51</v>
      </c>
      <c r="B30" s="21">
        <v>45230</v>
      </c>
      <c r="C30" s="22">
        <v>919246.25</v>
      </c>
      <c r="D30" s="22">
        <v>900732.25</v>
      </c>
      <c r="E30" s="23">
        <f t="shared" ref="E30:E31" si="4">IF(C30=0,"N/A",+(C30-D30)/C30)</f>
        <v>2.0140413953279656E-2</v>
      </c>
      <c r="F30" s="22">
        <v>0</v>
      </c>
      <c r="G30" s="22">
        <v>2198.1156249999999</v>
      </c>
      <c r="H30" s="22">
        <v>16315.884375</v>
      </c>
      <c r="I30" s="22">
        <v>2447.3826562499999</v>
      </c>
      <c r="J30" s="22">
        <v>0</v>
      </c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x14ac:dyDescent="0.25">
      <c r="A31" s="49"/>
      <c r="B31" s="24" t="s">
        <v>18</v>
      </c>
      <c r="C31" s="22">
        <v>1398371</v>
      </c>
      <c r="D31" s="22">
        <v>1313519.25</v>
      </c>
      <c r="E31" s="23">
        <f t="shared" si="4"/>
        <v>6.0678997204604498E-2</v>
      </c>
      <c r="F31" s="22">
        <v>30</v>
      </c>
      <c r="G31" s="22">
        <v>3395.8525</v>
      </c>
      <c r="H31" s="22">
        <v>81425.897500000006</v>
      </c>
      <c r="I31" s="22">
        <v>12213.884625000001</v>
      </c>
      <c r="J31" s="22">
        <v>0</v>
      </c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ht="7.5" customHeight="1" x14ac:dyDescent="0.25">
      <c r="A32" s="9"/>
      <c r="B32" s="9"/>
      <c r="C32" s="10"/>
      <c r="D32" s="10"/>
      <c r="E32" s="11"/>
      <c r="F32" s="10"/>
      <c r="G32" s="10"/>
      <c r="H32" s="10"/>
      <c r="I32" s="10"/>
      <c r="J32" s="10"/>
    </row>
    <row r="33" spans="1:39" x14ac:dyDescent="0.25">
      <c r="A33" s="50" t="s">
        <v>4</v>
      </c>
      <c r="B33" s="16">
        <f>+B24</f>
        <v>45230</v>
      </c>
      <c r="C33" s="19">
        <f>+C24+C18+C16+C26+C14+C6+C28+C12+C20+C22+C8+C30+C10</f>
        <v>19644967.689999998</v>
      </c>
      <c r="D33" s="19">
        <f>+D24+D18+D16+D26+D14+D6+D28+D12+D20+D22+D8+D30+D10</f>
        <v>17670331.210000001</v>
      </c>
      <c r="E33" s="11">
        <f t="shared" ref="E33" si="5">+(C33-D33)/C33</f>
        <v>0.10051614801103279</v>
      </c>
      <c r="F33" s="19">
        <f t="shared" ref="F33:J34" si="6">+F24+F18+F16+F26+F14+F6+F28+F12+F20+F22+F8+F30+F10</f>
        <v>9252</v>
      </c>
      <c r="G33" s="19">
        <f t="shared" si="6"/>
        <v>48815.949224999997</v>
      </c>
      <c r="H33" s="19">
        <f t="shared" si="6"/>
        <v>2071445.4559499996</v>
      </c>
      <c r="I33" s="19">
        <f t="shared" si="6"/>
        <v>310716.81839249999</v>
      </c>
      <c r="J33" s="19">
        <f t="shared" si="6"/>
        <v>70943.640000000014</v>
      </c>
      <c r="Y33" s="5"/>
      <c r="Z33" s="5"/>
      <c r="AA33" s="5"/>
      <c r="AB33" s="5"/>
      <c r="AC33" s="5"/>
      <c r="AD33" s="5"/>
      <c r="AE33" s="5"/>
    </row>
    <row r="34" spans="1:39" x14ac:dyDescent="0.25">
      <c r="A34" s="50"/>
      <c r="B34" s="17" t="str">
        <f>+B29</f>
        <v>FYTD</v>
      </c>
      <c r="C34" s="19">
        <f>+C25+C19+C17+C27+C15+C7+C29+C13+C21+C23+C9+C31+C11</f>
        <v>64393599.559999995</v>
      </c>
      <c r="D34" s="19">
        <f>+D25+D19+D17+D27+D15+D7+D29+D13+D21+D23+D9+D31+D11</f>
        <v>57808489.709999993</v>
      </c>
      <c r="E34" s="11">
        <f t="shared" ref="E34" si="7">+(C34-D34)/C34</f>
        <v>0.1022634220636198</v>
      </c>
      <c r="F34" s="19">
        <f t="shared" si="6"/>
        <v>39141.5</v>
      </c>
      <c r="G34" s="19">
        <f t="shared" si="6"/>
        <v>158851.11515</v>
      </c>
      <c r="H34" s="19">
        <f t="shared" si="6"/>
        <v>6552715.714850001</v>
      </c>
      <c r="I34" s="19">
        <f t="shared" si="6"/>
        <v>982907.35848749999</v>
      </c>
      <c r="J34" s="19">
        <f t="shared" si="6"/>
        <v>427459.8299999999</v>
      </c>
    </row>
    <row r="35" spans="1:39" x14ac:dyDescent="0.25">
      <c r="A35" s="4" t="s">
        <v>71</v>
      </c>
      <c r="I35" s="12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x14ac:dyDescent="0.25">
      <c r="AF36" s="5"/>
      <c r="AG36" s="5"/>
      <c r="AH36" s="5"/>
      <c r="AI36" s="5"/>
      <c r="AJ36" s="5"/>
      <c r="AK36" s="5"/>
      <c r="AL36" s="5"/>
      <c r="AM36" s="5"/>
    </row>
    <row r="37" spans="1:39" ht="15" customHeight="1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x14ac:dyDescent="0.25"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ht="23.25" x14ac:dyDescent="0.25">
      <c r="A39" s="47" t="s">
        <v>5</v>
      </c>
      <c r="B39" s="47"/>
      <c r="C39" s="47"/>
      <c r="D39" s="47"/>
      <c r="E39" s="47"/>
      <c r="F39" s="47"/>
      <c r="G39" s="47"/>
      <c r="H39" s="47"/>
      <c r="I39" s="47"/>
      <c r="J39" s="47"/>
    </row>
    <row r="40" spans="1:39" ht="23.25" x14ac:dyDescent="0.35">
      <c r="A40" s="53">
        <f>+A2</f>
        <v>45230</v>
      </c>
      <c r="B40" s="53"/>
      <c r="C40" s="53"/>
      <c r="D40" s="53"/>
      <c r="E40" s="53"/>
      <c r="F40" s="53"/>
      <c r="G40" s="53"/>
      <c r="H40" s="53"/>
      <c r="I40" s="53"/>
      <c r="J40" s="53"/>
    </row>
    <row r="41" spans="1:39" ht="23.25" x14ac:dyDescent="0.35">
      <c r="A41" s="53" t="s">
        <v>29</v>
      </c>
      <c r="B41" s="53"/>
      <c r="C41" s="53"/>
      <c r="D41" s="53"/>
      <c r="E41" s="53"/>
      <c r="F41" s="53"/>
      <c r="G41" s="53"/>
      <c r="H41" s="53"/>
      <c r="I41" s="53"/>
      <c r="J41" s="53"/>
    </row>
    <row r="42" spans="1:39" x14ac:dyDescent="0.25">
      <c r="A42" s="54" t="s">
        <v>2</v>
      </c>
      <c r="B42" s="17" t="s">
        <v>3</v>
      </c>
      <c r="C42" s="18"/>
      <c r="D42" s="18"/>
      <c r="E42" s="18"/>
      <c r="F42" s="18" t="s">
        <v>21</v>
      </c>
      <c r="G42" s="18" t="s">
        <v>20</v>
      </c>
      <c r="H42" s="18"/>
      <c r="I42" s="18" t="s">
        <v>19</v>
      </c>
      <c r="J42" s="18" t="s">
        <v>11</v>
      </c>
    </row>
    <row r="43" spans="1:39" x14ac:dyDescent="0.25">
      <c r="A43" s="55"/>
      <c r="B43" s="17" t="s">
        <v>18</v>
      </c>
      <c r="C43" s="31" t="s">
        <v>7</v>
      </c>
      <c r="D43" s="31" t="s">
        <v>0</v>
      </c>
      <c r="E43" s="31" t="s">
        <v>8</v>
      </c>
      <c r="F43" s="31" t="s">
        <v>24</v>
      </c>
      <c r="G43" s="31" t="s">
        <v>33</v>
      </c>
      <c r="H43" s="31" t="s">
        <v>1</v>
      </c>
      <c r="I43" s="31" t="s">
        <v>22</v>
      </c>
      <c r="J43" s="31" t="s">
        <v>23</v>
      </c>
    </row>
    <row r="44" spans="1:39" x14ac:dyDescent="0.25">
      <c r="A44" s="48" t="s">
        <v>27</v>
      </c>
      <c r="B44" s="15">
        <v>45230</v>
      </c>
      <c r="C44" s="14">
        <v>38471830.090000004</v>
      </c>
      <c r="D44" s="14">
        <v>33796924.310000002</v>
      </c>
      <c r="E44" s="27">
        <f t="shared" ref="E44:E67" si="8">IF(C44=0,"N/A",+(C44-D44)/C44)</f>
        <v>0.12151503500258884</v>
      </c>
      <c r="F44" s="14">
        <v>1847499.26</v>
      </c>
      <c r="G44" s="26">
        <v>85244.417075000019</v>
      </c>
      <c r="H44" s="14">
        <v>2742162.1029250016</v>
      </c>
      <c r="I44" s="14">
        <v>411324.31543875026</v>
      </c>
      <c r="J44" s="14">
        <v>0</v>
      </c>
      <c r="M44" s="13"/>
    </row>
    <row r="45" spans="1:39" x14ac:dyDescent="0.25">
      <c r="A45" s="48"/>
      <c r="B45" s="10" t="s">
        <v>18</v>
      </c>
      <c r="C45" s="14">
        <v>118669754.39</v>
      </c>
      <c r="D45" s="14">
        <v>105604266.08</v>
      </c>
      <c r="E45" s="27">
        <f t="shared" si="8"/>
        <v>0.1100995647725129</v>
      </c>
      <c r="F45" s="14">
        <v>6307909.7599999998</v>
      </c>
      <c r="G45" s="26">
        <v>275069.07157500007</v>
      </c>
      <c r="H45" s="14">
        <v>6482509.4784250027</v>
      </c>
      <c r="I45" s="14">
        <v>972376.42176375049</v>
      </c>
      <c r="J45" s="14">
        <v>0</v>
      </c>
    </row>
    <row r="46" spans="1:39" x14ac:dyDescent="0.25">
      <c r="A46" s="49" t="s">
        <v>44</v>
      </c>
      <c r="B46" s="21">
        <v>45230</v>
      </c>
      <c r="C46" s="22">
        <v>4421638.66</v>
      </c>
      <c r="D46" s="22">
        <v>4050041.22</v>
      </c>
      <c r="E46" s="23">
        <f t="shared" si="8"/>
        <v>8.4040661974852535E-2</v>
      </c>
      <c r="F46" s="22">
        <v>181102.73</v>
      </c>
      <c r="G46" s="22">
        <v>11054.096650000001</v>
      </c>
      <c r="H46" s="22">
        <v>179440.61334999994</v>
      </c>
      <c r="I46" s="22">
        <v>26916.09200249999</v>
      </c>
      <c r="J46" s="22">
        <v>0</v>
      </c>
    </row>
    <row r="47" spans="1:39" x14ac:dyDescent="0.25">
      <c r="A47" s="49"/>
      <c r="B47" s="24" t="s">
        <v>18</v>
      </c>
      <c r="C47" s="22">
        <v>15514994.039999999</v>
      </c>
      <c r="D47" s="22">
        <v>14421095.93</v>
      </c>
      <c r="E47" s="23">
        <f t="shared" si="8"/>
        <v>7.0505867239121375E-2</v>
      </c>
      <c r="F47" s="22">
        <v>656198.03999999992</v>
      </c>
      <c r="G47" s="22">
        <v>38787.485099999998</v>
      </c>
      <c r="H47" s="22">
        <v>398912.58489999949</v>
      </c>
      <c r="I47" s="22">
        <v>59836.887734999982</v>
      </c>
      <c r="J47" s="22">
        <v>0</v>
      </c>
    </row>
    <row r="48" spans="1:39" x14ac:dyDescent="0.25">
      <c r="A48" s="45" t="s">
        <v>28</v>
      </c>
      <c r="B48" s="15">
        <v>45230</v>
      </c>
      <c r="C48" s="14">
        <v>21757813.649999999</v>
      </c>
      <c r="D48" s="14">
        <v>20144279.73</v>
      </c>
      <c r="E48" s="27">
        <f t="shared" si="8"/>
        <v>7.4158826155770394E-2</v>
      </c>
      <c r="F48" s="14">
        <v>412522.91</v>
      </c>
      <c r="G48" s="26">
        <v>53695.986850000001</v>
      </c>
      <c r="H48" s="14">
        <v>1147315.0231499982</v>
      </c>
      <c r="I48" s="14">
        <v>172097.25347249972</v>
      </c>
      <c r="J48" s="14">
        <v>0</v>
      </c>
    </row>
    <row r="49" spans="1:10" x14ac:dyDescent="0.25">
      <c r="A49" s="46"/>
      <c r="B49" s="10" t="s">
        <v>18</v>
      </c>
      <c r="C49" s="14">
        <v>65465958.809999995</v>
      </c>
      <c r="D49" s="14">
        <v>61105182.159999996</v>
      </c>
      <c r="E49" s="27">
        <f t="shared" si="8"/>
        <v>6.6611361526929702E-2</v>
      </c>
      <c r="F49" s="14">
        <v>1264494.97</v>
      </c>
      <c r="G49" s="26">
        <v>159726.35960000003</v>
      </c>
      <c r="H49" s="14">
        <v>2936555.3203999987</v>
      </c>
      <c r="I49" s="14">
        <v>440483.29806000006</v>
      </c>
      <c r="J49" s="14">
        <v>0</v>
      </c>
    </row>
    <row r="50" spans="1:10" x14ac:dyDescent="0.25">
      <c r="A50" s="51" t="s">
        <v>48</v>
      </c>
      <c r="B50" s="21">
        <v>45230</v>
      </c>
      <c r="C50" s="22">
        <v>481802.59</v>
      </c>
      <c r="D50" s="22">
        <v>398545.91999999998</v>
      </c>
      <c r="E50" s="23">
        <f t="shared" ref="E50:E51" si="9">IF(C50=0,"N/A",+(C50-D50)/C50)</f>
        <v>0.17280245421677795</v>
      </c>
      <c r="F50" s="22">
        <v>23362.71</v>
      </c>
      <c r="G50" s="22">
        <v>-168815.47352500001</v>
      </c>
      <c r="H50" s="22">
        <v>228709.43352500006</v>
      </c>
      <c r="I50" s="22">
        <v>34306.415028750009</v>
      </c>
      <c r="J50" s="22">
        <v>0</v>
      </c>
    </row>
    <row r="51" spans="1:10" x14ac:dyDescent="0.25">
      <c r="A51" s="52"/>
      <c r="B51" s="24" t="s">
        <v>18</v>
      </c>
      <c r="C51" s="22">
        <v>1302438.77</v>
      </c>
      <c r="D51" s="22">
        <v>1147968.3799999999</v>
      </c>
      <c r="E51" s="23">
        <f t="shared" si="9"/>
        <v>0.11860088440088445</v>
      </c>
      <c r="F51" s="22">
        <v>90194.93</v>
      </c>
      <c r="G51" s="22">
        <v>-166763.88307500002</v>
      </c>
      <c r="H51" s="22">
        <v>231039.34307500016</v>
      </c>
      <c r="I51" s="22">
        <v>34655.901667500009</v>
      </c>
      <c r="J51" s="22">
        <v>0</v>
      </c>
    </row>
    <row r="52" spans="1:10" x14ac:dyDescent="0.25">
      <c r="A52" s="45" t="s">
        <v>40</v>
      </c>
      <c r="B52" s="15">
        <v>45230</v>
      </c>
      <c r="C52" s="14">
        <v>157590509.30000001</v>
      </c>
      <c r="D52" s="14">
        <v>138205108.62</v>
      </c>
      <c r="E52" s="27">
        <f t="shared" si="8"/>
        <v>0.12301121917879357</v>
      </c>
      <c r="F52" s="14">
        <v>6854560.3099999996</v>
      </c>
      <c r="G52" s="26">
        <v>376839.87247500004</v>
      </c>
      <c r="H52" s="14">
        <v>12154000.497525008</v>
      </c>
      <c r="I52" s="14">
        <v>1823100.0746287513</v>
      </c>
      <c r="J52" s="14">
        <v>0</v>
      </c>
    </row>
    <row r="53" spans="1:10" x14ac:dyDescent="0.25">
      <c r="A53" s="46"/>
      <c r="B53" s="10" t="s">
        <v>18</v>
      </c>
      <c r="C53" s="14">
        <v>495770040.88</v>
      </c>
      <c r="D53" s="14">
        <v>445989791.21000004</v>
      </c>
      <c r="E53" s="27">
        <f t="shared" si="8"/>
        <v>0.10040995938689476</v>
      </c>
      <c r="F53" s="14">
        <v>19588168.649999999</v>
      </c>
      <c r="G53" s="26">
        <v>1190454.6805750001</v>
      </c>
      <c r="H53" s="14">
        <v>29001626.33942496</v>
      </c>
      <c r="I53" s="14">
        <v>4350243.9509137496</v>
      </c>
      <c r="J53" s="14">
        <v>0</v>
      </c>
    </row>
    <row r="54" spans="1:10" x14ac:dyDescent="0.25">
      <c r="A54" s="51" t="s">
        <v>49</v>
      </c>
      <c r="B54" s="21">
        <v>45230</v>
      </c>
      <c r="C54" s="22">
        <v>1327163.08</v>
      </c>
      <c r="D54" s="22">
        <v>1284715.92</v>
      </c>
      <c r="E54" s="23">
        <f t="shared" si="8"/>
        <v>3.1983379163923208E-2</v>
      </c>
      <c r="F54" s="22">
        <v>4000</v>
      </c>
      <c r="G54" s="22">
        <v>3317.9077000000002</v>
      </c>
      <c r="H54" s="22">
        <v>35129.252300000146</v>
      </c>
      <c r="I54" s="22">
        <v>5269.387845000022</v>
      </c>
      <c r="J54" s="22">
        <v>0</v>
      </c>
    </row>
    <row r="55" spans="1:10" x14ac:dyDescent="0.25">
      <c r="A55" s="52"/>
      <c r="B55" s="24" t="s">
        <v>18</v>
      </c>
      <c r="C55" s="22">
        <v>3706658.4800000004</v>
      </c>
      <c r="D55" s="22">
        <v>3579029.8000000003</v>
      </c>
      <c r="E55" s="23">
        <f t="shared" si="8"/>
        <v>3.4432273889986258E-2</v>
      </c>
      <c r="F55" s="22">
        <v>7300</v>
      </c>
      <c r="G55" s="22">
        <v>9266.646200000001</v>
      </c>
      <c r="H55" s="22">
        <v>111062.03380000016</v>
      </c>
      <c r="I55" s="22">
        <v>16659.30507000002</v>
      </c>
      <c r="J55" s="22">
        <v>0</v>
      </c>
    </row>
    <row r="56" spans="1:10" x14ac:dyDescent="0.25">
      <c r="A56" s="48" t="s">
        <v>42</v>
      </c>
      <c r="B56" s="15">
        <v>45230</v>
      </c>
      <c r="C56" s="14">
        <v>9573139.0999999996</v>
      </c>
      <c r="D56" s="14">
        <v>8930398.7200000007</v>
      </c>
      <c r="E56" s="27">
        <f t="shared" si="8"/>
        <v>6.7139981283673086E-2</v>
      </c>
      <c r="F56" s="14">
        <v>142320.44</v>
      </c>
      <c r="G56" s="26">
        <v>23932.847750000001</v>
      </c>
      <c r="H56" s="14">
        <v>476487.09224999894</v>
      </c>
      <c r="I56" s="14">
        <v>71473.063837499838</v>
      </c>
      <c r="J56" s="14">
        <v>0</v>
      </c>
    </row>
    <row r="57" spans="1:10" x14ac:dyDescent="0.25">
      <c r="A57" s="48"/>
      <c r="B57" s="10" t="s">
        <v>18</v>
      </c>
      <c r="C57" s="14">
        <v>29638615.640000001</v>
      </c>
      <c r="D57" s="14">
        <v>27650899.119999997</v>
      </c>
      <c r="E57" s="27">
        <f t="shared" si="8"/>
        <v>6.7065093192726563E-2</v>
      </c>
      <c r="F57" s="14">
        <v>538323.26</v>
      </c>
      <c r="G57" s="26">
        <v>-12672.4709</v>
      </c>
      <c r="H57" s="14">
        <v>1462065.7309000033</v>
      </c>
      <c r="I57" s="14">
        <v>219309.85963499983</v>
      </c>
      <c r="J57" s="14">
        <v>0</v>
      </c>
    </row>
    <row r="58" spans="1:10" x14ac:dyDescent="0.25">
      <c r="A58" s="51" t="s">
        <v>41</v>
      </c>
      <c r="B58" s="21">
        <v>45230</v>
      </c>
      <c r="C58" s="22">
        <v>210548643.99000001</v>
      </c>
      <c r="D58" s="22">
        <v>182252528.50999999</v>
      </c>
      <c r="E58" s="23">
        <f t="shared" si="8"/>
        <v>0.13439229502396577</v>
      </c>
      <c r="F58" s="22">
        <v>8282184.3399999999</v>
      </c>
      <c r="G58" s="22">
        <v>505666.16912500007</v>
      </c>
      <c r="H58" s="22">
        <v>19508264.970875021</v>
      </c>
      <c r="I58" s="22">
        <v>2926239.7456312529</v>
      </c>
      <c r="J58" s="22">
        <v>0</v>
      </c>
    </row>
    <row r="59" spans="1:10" x14ac:dyDescent="0.25">
      <c r="A59" s="52"/>
      <c r="B59" s="24" t="s">
        <v>18</v>
      </c>
      <c r="C59" s="22">
        <v>589301488.51999998</v>
      </c>
      <c r="D59" s="22">
        <v>514866568.57999998</v>
      </c>
      <c r="E59" s="23">
        <f t="shared" si="8"/>
        <v>0.12631042240694051</v>
      </c>
      <c r="F59" s="22">
        <v>21749266.379999999</v>
      </c>
      <c r="G59" s="22">
        <v>1418880.5753500001</v>
      </c>
      <c r="H59" s="22">
        <v>51266772.984650001</v>
      </c>
      <c r="I59" s="22">
        <v>7690015.9476975035</v>
      </c>
      <c r="J59" s="22">
        <v>0</v>
      </c>
    </row>
    <row r="60" spans="1:10" x14ac:dyDescent="0.25">
      <c r="A60" s="48" t="s">
        <v>45</v>
      </c>
      <c r="B60" s="15">
        <v>45230</v>
      </c>
      <c r="C60" s="14">
        <v>1234577.2</v>
      </c>
      <c r="D60" s="14">
        <v>1132963.1200000001</v>
      </c>
      <c r="E60" s="27">
        <f t="shared" ref="E60:E61" si="10">IF(C60=0,"N/A",+(C60-D60)/C60)</f>
        <v>8.2306784865296273E-2</v>
      </c>
      <c r="F60" s="14">
        <v>84256.14</v>
      </c>
      <c r="G60" s="26">
        <v>3086.4429999999998</v>
      </c>
      <c r="H60" s="14">
        <v>0</v>
      </c>
      <c r="I60" s="14">
        <v>0</v>
      </c>
      <c r="J60" s="14">
        <v>0</v>
      </c>
    </row>
    <row r="61" spans="1:10" x14ac:dyDescent="0.25">
      <c r="A61" s="48"/>
      <c r="B61" s="10" t="s">
        <v>18</v>
      </c>
      <c r="C61" s="14">
        <v>4970803.84</v>
      </c>
      <c r="D61" s="14">
        <v>4664800.12</v>
      </c>
      <c r="E61" s="27">
        <f t="shared" si="10"/>
        <v>6.1560208338456532E-2</v>
      </c>
      <c r="F61" s="14">
        <v>336051.74</v>
      </c>
      <c r="G61" s="26">
        <v>22460.329599999997</v>
      </c>
      <c r="H61" s="14">
        <v>15490.250399999757</v>
      </c>
      <c r="I61" s="14">
        <v>2323.5386437499865</v>
      </c>
      <c r="J61" s="14">
        <v>0</v>
      </c>
    </row>
    <row r="62" spans="1:10" x14ac:dyDescent="0.25">
      <c r="A62" s="51" t="s">
        <v>47</v>
      </c>
      <c r="B62" s="21">
        <v>45230</v>
      </c>
      <c r="C62" s="22">
        <v>13743909.109999999</v>
      </c>
      <c r="D62" s="22">
        <v>12668061.17</v>
      </c>
      <c r="E62" s="23">
        <f t="shared" ref="E62:E63" si="11">IF(C62=0,"N/A",+(C62-D62)/C62)</f>
        <v>7.82781617216326E-2</v>
      </c>
      <c r="F62" s="22">
        <v>1309315.76</v>
      </c>
      <c r="G62" s="22">
        <v>31086.483375</v>
      </c>
      <c r="H62" s="22">
        <v>0</v>
      </c>
      <c r="I62" s="22">
        <v>0</v>
      </c>
      <c r="J62" s="22">
        <v>0</v>
      </c>
    </row>
    <row r="63" spans="1:10" x14ac:dyDescent="0.25">
      <c r="A63" s="52"/>
      <c r="B63" s="24" t="s">
        <v>18</v>
      </c>
      <c r="C63" s="22">
        <v>34292451.090000004</v>
      </c>
      <c r="D63" s="22">
        <v>30598323.799999997</v>
      </c>
      <c r="E63" s="23">
        <f t="shared" si="11"/>
        <v>0.10772421254767783</v>
      </c>
      <c r="F63" s="22">
        <v>5880979.0899999999</v>
      </c>
      <c r="G63" s="22">
        <v>71028.679999999993</v>
      </c>
      <c r="H63" s="22">
        <v>6.5192580223083496E-9</v>
      </c>
      <c r="I63" s="22">
        <v>7.7625020931009208E-4</v>
      </c>
      <c r="J63" s="22">
        <v>0</v>
      </c>
    </row>
    <row r="64" spans="1:10" ht="15" customHeight="1" x14ac:dyDescent="0.25">
      <c r="A64" s="48" t="s">
        <v>43</v>
      </c>
      <c r="B64" s="15">
        <v>45230</v>
      </c>
      <c r="C64" s="14">
        <v>3962339.03</v>
      </c>
      <c r="D64" s="14">
        <v>3531882.82</v>
      </c>
      <c r="E64" s="27">
        <f t="shared" si="8"/>
        <v>0.10863689521287631</v>
      </c>
      <c r="F64" s="14">
        <v>215742.98</v>
      </c>
      <c r="G64" s="26">
        <v>9366.4901250000003</v>
      </c>
      <c r="H64" s="14">
        <v>205346.73987499994</v>
      </c>
      <c r="I64" s="14">
        <v>30802.01098124999</v>
      </c>
      <c r="J64" s="14">
        <v>0</v>
      </c>
    </row>
    <row r="65" spans="1:10" x14ac:dyDescent="0.25">
      <c r="A65" s="48"/>
      <c r="B65" s="10" t="s">
        <v>18</v>
      </c>
      <c r="C65" s="14">
        <v>11970492.559999999</v>
      </c>
      <c r="D65" s="14">
        <v>10497172.43</v>
      </c>
      <c r="E65" s="27">
        <f t="shared" si="8"/>
        <v>0.12307932381355569</v>
      </c>
      <c r="F65" s="14">
        <v>616171.9</v>
      </c>
      <c r="G65" s="26">
        <v>28385.801650000001</v>
      </c>
      <c r="H65" s="14">
        <v>828762.4283499989</v>
      </c>
      <c r="I65" s="14">
        <v>124314.36425249999</v>
      </c>
      <c r="J65" s="14">
        <v>0</v>
      </c>
    </row>
    <row r="66" spans="1:10" x14ac:dyDescent="0.25">
      <c r="A66" s="51" t="s">
        <v>46</v>
      </c>
      <c r="B66" s="21">
        <v>45230</v>
      </c>
      <c r="C66" s="22">
        <v>389057.69</v>
      </c>
      <c r="D66" s="22">
        <v>379699.93</v>
      </c>
      <c r="E66" s="23">
        <f t="shared" si="8"/>
        <v>2.4052371256303943E-2</v>
      </c>
      <c r="F66" s="22">
        <v>11612.33</v>
      </c>
      <c r="G66" s="22">
        <v>943.1733999999999</v>
      </c>
      <c r="H66" s="22">
        <v>0</v>
      </c>
      <c r="I66" s="22">
        <v>0</v>
      </c>
      <c r="J66" s="22">
        <v>0</v>
      </c>
    </row>
    <row r="67" spans="1:10" x14ac:dyDescent="0.25">
      <c r="A67" s="52"/>
      <c r="B67" s="24" t="s">
        <v>18</v>
      </c>
      <c r="C67" s="22">
        <v>1742667.37</v>
      </c>
      <c r="D67" s="22">
        <v>1513385.3299999998</v>
      </c>
      <c r="E67" s="23">
        <f t="shared" si="8"/>
        <v>0.13156959494800219</v>
      </c>
      <c r="F67" s="22">
        <v>64170.69</v>
      </c>
      <c r="G67" s="22">
        <v>4184.9717000000001</v>
      </c>
      <c r="H67" s="22">
        <v>127790.66830000027</v>
      </c>
      <c r="I67" s="22">
        <v>19168.600755000003</v>
      </c>
      <c r="J67" s="22">
        <v>0</v>
      </c>
    </row>
    <row r="68" spans="1:10" ht="5.25" customHeight="1" x14ac:dyDescent="0.25">
      <c r="A68" s="9"/>
      <c r="B68" s="9"/>
      <c r="C68" s="10"/>
      <c r="D68" s="10"/>
      <c r="E68" s="11"/>
      <c r="F68" s="10"/>
      <c r="G68" s="10"/>
      <c r="H68" s="10"/>
      <c r="I68" s="10"/>
      <c r="J68" s="10"/>
    </row>
    <row r="69" spans="1:10" x14ac:dyDescent="0.25">
      <c r="A69" s="50" t="s">
        <v>4</v>
      </c>
      <c r="B69" s="16">
        <f>+B64</f>
        <v>45230</v>
      </c>
      <c r="C69" s="19">
        <f>+C44+C46+C48+C52+C56+C58+C64+C60+C66+C62+C50+C54</f>
        <v>463502423.48999995</v>
      </c>
      <c r="D69" s="19">
        <f>+D44+D46+D48+D52+D56+D58+D64+D60+D66+D62+D50+D54</f>
        <v>406775149.99000007</v>
      </c>
      <c r="E69" s="11">
        <f>IF(C69=0,"N/A",+(C69-D69)/C69)</f>
        <v>0.12238829966166027</v>
      </c>
      <c r="F69" s="19">
        <f t="shared" ref="F69:J70" si="12">+F44+F46+F48+F52+F56+F58+F64+F60+F66+F62+F50+F54</f>
        <v>19368479.91</v>
      </c>
      <c r="G69" s="19">
        <f t="shared" si="12"/>
        <v>935418.41399999999</v>
      </c>
      <c r="H69" s="19">
        <f t="shared" si="12"/>
        <v>36676855.725775026</v>
      </c>
      <c r="I69" s="19">
        <f t="shared" si="12"/>
        <v>5501528.3588662539</v>
      </c>
      <c r="J69" s="19">
        <f t="shared" si="12"/>
        <v>0</v>
      </c>
    </row>
    <row r="70" spans="1:10" x14ac:dyDescent="0.25">
      <c r="A70" s="50"/>
      <c r="B70" s="17" t="str">
        <f>+B65</f>
        <v>FYTD</v>
      </c>
      <c r="C70" s="19">
        <f>+C45+C47+C49+C53+C57+C59+C65+C61+C67+C63+C51+C55</f>
        <v>1372346364.3899996</v>
      </c>
      <c r="D70" s="19">
        <f>+D45+D47+D49+D53+D57+D59+D65+D61+D67+D63+D51+D55</f>
        <v>1221638482.9399998</v>
      </c>
      <c r="E70" s="11">
        <f>IF(C70=0,"N/A",+(C70-D70)/C70)</f>
        <v>0.10981767093250444</v>
      </c>
      <c r="F70" s="19">
        <f t="shared" si="12"/>
        <v>57099229.410000004</v>
      </c>
      <c r="G70" s="19">
        <f t="shared" si="12"/>
        <v>3038808.2473749998</v>
      </c>
      <c r="H70" s="19">
        <f t="shared" si="12"/>
        <v>92862587.162624985</v>
      </c>
      <c r="I70" s="19">
        <f t="shared" si="12"/>
        <v>13929388.076970004</v>
      </c>
      <c r="J70" s="19">
        <f t="shared" si="12"/>
        <v>0</v>
      </c>
    </row>
    <row r="71" spans="1:10" x14ac:dyDescent="0.25">
      <c r="A71" s="4" t="s">
        <v>71</v>
      </c>
      <c r="I71" s="12"/>
    </row>
    <row r="72" spans="1:10" x14ac:dyDescent="0.25">
      <c r="A72" s="4"/>
      <c r="I72" s="12"/>
    </row>
    <row r="73" spans="1:10" x14ac:dyDescent="0.25">
      <c r="A73" s="4"/>
      <c r="I73" s="12"/>
    </row>
    <row r="74" spans="1:10" x14ac:dyDescent="0.25">
      <c r="A74" s="4"/>
      <c r="I74" s="12"/>
    </row>
    <row r="76" spans="1:10" ht="23.25" x14ac:dyDescent="0.35">
      <c r="A76" s="53" t="s">
        <v>30</v>
      </c>
      <c r="B76" s="53"/>
      <c r="C76" s="53"/>
      <c r="D76" s="53"/>
      <c r="E76" s="53"/>
      <c r="F76" s="53"/>
      <c r="G76" s="53"/>
      <c r="H76" s="53"/>
      <c r="I76" s="53"/>
      <c r="J76" s="53"/>
    </row>
    <row r="77" spans="1:10" x14ac:dyDescent="0.25">
      <c r="A77" s="50" t="s">
        <v>31</v>
      </c>
      <c r="B77" s="16">
        <f>+B69</f>
        <v>45230</v>
      </c>
      <c r="C77" s="19">
        <f>+C69+C33</f>
        <v>483147391.17999995</v>
      </c>
      <c r="D77" s="19">
        <f>+D69+D33</f>
        <v>424445481.20000005</v>
      </c>
      <c r="E77" s="11">
        <f t="shared" ref="E77:E78" si="13">+(C77-D77)/C77</f>
        <v>0.1214989691585235</v>
      </c>
      <c r="F77" s="19">
        <f t="shared" ref="F77:J78" si="14">+F69+F33</f>
        <v>19377731.91</v>
      </c>
      <c r="G77" s="19">
        <f t="shared" si="14"/>
        <v>984234.36322499998</v>
      </c>
      <c r="H77" s="19">
        <f t="shared" si="14"/>
        <v>38748301.181725025</v>
      </c>
      <c r="I77" s="19">
        <f t="shared" si="14"/>
        <v>5812245.1772587541</v>
      </c>
      <c r="J77" s="19">
        <f t="shared" si="14"/>
        <v>70943.640000000014</v>
      </c>
    </row>
    <row r="78" spans="1:10" x14ac:dyDescent="0.25">
      <c r="A78" s="50"/>
      <c r="B78" s="16" t="str">
        <f>+B70</f>
        <v>FYTD</v>
      </c>
      <c r="C78" s="19">
        <f>+C70+C34</f>
        <v>1436739963.9499996</v>
      </c>
      <c r="D78" s="19">
        <f>+D70+D34</f>
        <v>1279446972.6499999</v>
      </c>
      <c r="E78" s="11">
        <f t="shared" si="13"/>
        <v>0.10947909520631509</v>
      </c>
      <c r="F78" s="19">
        <f t="shared" si="14"/>
        <v>57138370.910000004</v>
      </c>
      <c r="G78" s="19">
        <f t="shared" si="14"/>
        <v>3197659.3625249998</v>
      </c>
      <c r="H78" s="19">
        <f t="shared" si="14"/>
        <v>99415302.877474993</v>
      </c>
      <c r="I78" s="19">
        <f t="shared" si="14"/>
        <v>14912295.435457503</v>
      </c>
      <c r="J78" s="19">
        <f t="shared" si="14"/>
        <v>427459.8299999999</v>
      </c>
    </row>
    <row r="79" spans="1:10" x14ac:dyDescent="0.25">
      <c r="A79" s="42" t="s">
        <v>71</v>
      </c>
      <c r="B79" s="42"/>
      <c r="C79" s="42"/>
      <c r="D79" s="42"/>
      <c r="E79" s="42"/>
      <c r="F79" s="42"/>
      <c r="G79" s="42"/>
      <c r="H79" s="42"/>
      <c r="I79" s="42"/>
      <c r="J79" s="42"/>
    </row>
    <row r="80" spans="1:10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</row>
    <row r="81" spans="1:10" x14ac:dyDescent="0.25">
      <c r="A81" s="41" t="s">
        <v>10</v>
      </c>
      <c r="B81" s="41"/>
      <c r="C81" s="41"/>
      <c r="D81" s="41"/>
      <c r="E81" s="41"/>
      <c r="F81" s="41"/>
      <c r="G81" s="41"/>
      <c r="H81" s="41"/>
      <c r="I81" s="41"/>
      <c r="J81" s="41"/>
    </row>
    <row r="82" spans="1:10" ht="29.25" customHeight="1" x14ac:dyDescent="0.25">
      <c r="A82" s="41" t="s">
        <v>13</v>
      </c>
      <c r="B82" s="41"/>
      <c r="C82" s="41"/>
      <c r="D82" s="41"/>
      <c r="E82" s="41"/>
      <c r="F82" s="41"/>
      <c r="G82" s="41"/>
      <c r="H82" s="41"/>
      <c r="I82" s="41"/>
      <c r="J82" s="41"/>
    </row>
    <row r="83" spans="1:10" x14ac:dyDescent="0.25">
      <c r="A83" s="43" t="s">
        <v>34</v>
      </c>
      <c r="B83" s="44"/>
      <c r="C83" s="44"/>
      <c r="D83" s="44"/>
      <c r="E83" s="44"/>
      <c r="F83" s="44"/>
      <c r="G83" s="44"/>
      <c r="H83" s="44"/>
      <c r="I83" s="44"/>
      <c r="J83" s="44"/>
    </row>
    <row r="84" spans="1:10" ht="29.25" customHeight="1" x14ac:dyDescent="0.25">
      <c r="A84" s="41" t="s">
        <v>35</v>
      </c>
      <c r="B84" s="41"/>
      <c r="C84" s="41"/>
      <c r="D84" s="41"/>
      <c r="E84" s="41"/>
      <c r="F84" s="41"/>
      <c r="G84" s="41"/>
      <c r="H84" s="41"/>
      <c r="I84" s="41"/>
      <c r="J84" s="41"/>
    </row>
    <row r="85" spans="1:10" x14ac:dyDescent="0.25">
      <c r="A85" s="41" t="s">
        <v>9</v>
      </c>
      <c r="B85" s="41"/>
      <c r="C85" s="41"/>
      <c r="D85" s="41"/>
      <c r="E85" s="41"/>
      <c r="F85" s="41"/>
      <c r="G85" s="41"/>
      <c r="H85" s="41"/>
      <c r="I85" s="41"/>
      <c r="J85" s="41"/>
    </row>
    <row r="86" spans="1:10" x14ac:dyDescent="0.25">
      <c r="A86" s="41" t="s">
        <v>12</v>
      </c>
      <c r="B86" s="41"/>
      <c r="C86" s="41"/>
      <c r="D86" s="41"/>
      <c r="E86" s="41"/>
      <c r="F86" s="41"/>
      <c r="G86" s="41"/>
      <c r="H86" s="41"/>
      <c r="I86" s="41"/>
      <c r="J86" s="32"/>
    </row>
    <row r="87" spans="1:10" x14ac:dyDescent="0.25">
      <c r="A87" s="42" t="s">
        <v>32</v>
      </c>
      <c r="B87" s="42"/>
      <c r="C87" s="42"/>
      <c r="D87" s="42"/>
      <c r="E87" s="42"/>
      <c r="F87" s="42"/>
      <c r="G87" s="42"/>
      <c r="H87" s="42"/>
      <c r="I87" s="42"/>
      <c r="J87" s="42"/>
    </row>
    <row r="88" spans="1:10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</row>
    <row r="89" spans="1:10" x14ac:dyDescent="0.25">
      <c r="A89" s="41"/>
      <c r="B89" s="41"/>
      <c r="C89" s="41"/>
      <c r="D89" s="41"/>
      <c r="E89" s="41"/>
      <c r="F89" s="41"/>
      <c r="G89" s="41"/>
      <c r="H89" s="41"/>
      <c r="I89" s="41"/>
      <c r="J89" s="41"/>
    </row>
    <row r="90" spans="1:10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</row>
  </sheetData>
  <mergeCells count="47">
    <mergeCell ref="A8:A9"/>
    <mergeCell ref="A10:A11"/>
    <mergeCell ref="A28:A29"/>
    <mergeCell ref="A33:A34"/>
    <mergeCell ref="A30:A31"/>
    <mergeCell ref="A26:A27"/>
    <mergeCell ref="A12:A13"/>
    <mergeCell ref="A14:A15"/>
    <mergeCell ref="A16:A17"/>
    <mergeCell ref="A18:A19"/>
    <mergeCell ref="A20:A21"/>
    <mergeCell ref="A24:A25"/>
    <mergeCell ref="A22:A23"/>
    <mergeCell ref="A1:J1"/>
    <mergeCell ref="A2:J2"/>
    <mergeCell ref="A3:J3"/>
    <mergeCell ref="A4:A5"/>
    <mergeCell ref="A6:A7"/>
    <mergeCell ref="A62:A63"/>
    <mergeCell ref="A40:J40"/>
    <mergeCell ref="A41:J41"/>
    <mergeCell ref="A42:A43"/>
    <mergeCell ref="A50:A51"/>
    <mergeCell ref="A54:A55"/>
    <mergeCell ref="A90:J90"/>
    <mergeCell ref="A48:A49"/>
    <mergeCell ref="A39:J39"/>
    <mergeCell ref="A44:A45"/>
    <mergeCell ref="A46:A47"/>
    <mergeCell ref="A77:A78"/>
    <mergeCell ref="A79:J79"/>
    <mergeCell ref="A89:J89"/>
    <mergeCell ref="A52:A53"/>
    <mergeCell ref="A56:A57"/>
    <mergeCell ref="A58:A59"/>
    <mergeCell ref="A64:A65"/>
    <mergeCell ref="A69:A70"/>
    <mergeCell ref="A76:J76"/>
    <mergeCell ref="A60:A61"/>
    <mergeCell ref="A66:A67"/>
    <mergeCell ref="A86:I86"/>
    <mergeCell ref="A87:J87"/>
    <mergeCell ref="A81:J81"/>
    <mergeCell ref="A82:J82"/>
    <mergeCell ref="A83:J83"/>
    <mergeCell ref="A84:J84"/>
    <mergeCell ref="A85:J85"/>
  </mergeCells>
  <pageMargins left="0.4" right="0.35" top="0.44" bottom="0.38" header="0.3" footer="0.3"/>
  <pageSetup scale="84" fitToHeight="0" orientation="landscape" r:id="rId1"/>
  <headerFooter>
    <oddFooter>&amp;RPage &amp;P of &amp;N</oddFooter>
  </headerFooter>
  <rowBreaks count="2" manualBreakCount="2">
    <brk id="38" max="9" man="1"/>
    <brk id="7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5112E-8F83-4A96-8192-49019F04F674}">
  <dimension ref="A2:J36"/>
  <sheetViews>
    <sheetView workbookViewId="0">
      <selection activeCell="K22" sqref="K22"/>
    </sheetView>
  </sheetViews>
  <sheetFormatPr defaultRowHeight="15" x14ac:dyDescent="0.25"/>
  <cols>
    <col min="1" max="1" width="20.7109375" bestFit="1" customWidth="1"/>
    <col min="2" max="2" width="4.28515625" customWidth="1"/>
    <col min="3" max="3" width="13.42578125" customWidth="1"/>
    <col min="5" max="6" width="13.42578125" customWidth="1"/>
    <col min="8" max="8" width="6.7109375" customWidth="1"/>
  </cols>
  <sheetData>
    <row r="2" spans="1:10" ht="23.25" x14ac:dyDescent="0.25">
      <c r="A2" s="47" t="s">
        <v>53</v>
      </c>
      <c r="B2" s="47"/>
      <c r="C2" s="47"/>
      <c r="D2" s="47"/>
      <c r="E2" s="47"/>
      <c r="F2" s="47"/>
      <c r="G2" s="47"/>
      <c r="H2" s="47"/>
      <c r="I2" s="7"/>
    </row>
    <row r="3" spans="1:10" ht="23.25" x14ac:dyDescent="0.35">
      <c r="A3" s="53">
        <v>45230</v>
      </c>
      <c r="B3" s="53"/>
      <c r="C3" s="53"/>
      <c r="D3" s="53"/>
      <c r="E3" s="53"/>
      <c r="F3" s="53"/>
      <c r="G3" s="53"/>
      <c r="H3" s="53"/>
      <c r="I3" s="8"/>
      <c r="J3" s="8"/>
    </row>
    <row r="4" spans="1:10" ht="23.25" x14ac:dyDescent="0.35">
      <c r="A4" s="8"/>
      <c r="B4" s="8"/>
      <c r="C4" s="8"/>
      <c r="D4" s="8"/>
      <c r="E4" s="8"/>
      <c r="F4" s="8"/>
      <c r="G4" s="8"/>
      <c r="H4" s="8"/>
      <c r="I4" s="8"/>
    </row>
    <row r="5" spans="1:10" ht="30" x14ac:dyDescent="0.25">
      <c r="C5" s="33" t="s">
        <v>54</v>
      </c>
      <c r="D5" s="33" t="s">
        <v>55</v>
      </c>
      <c r="E5" s="33" t="s">
        <v>56</v>
      </c>
      <c r="F5" s="34" t="s">
        <v>57</v>
      </c>
      <c r="G5" s="34" t="s">
        <v>8</v>
      </c>
    </row>
    <row r="6" spans="1:10" x14ac:dyDescent="0.25">
      <c r="A6" s="1" t="s">
        <v>60</v>
      </c>
      <c r="C6" s="35">
        <v>946420.43000000017</v>
      </c>
      <c r="D6" s="2">
        <f>+IF(C6=0,"N/A",C6/C$18)</f>
        <v>1.9588648288712271E-3</v>
      </c>
      <c r="E6" s="35">
        <v>1233669.4100000001</v>
      </c>
      <c r="F6" s="35">
        <f>+C6-E6</f>
        <v>-287248.98</v>
      </c>
      <c r="G6" s="2">
        <f>+IF(C6=0,"N/A",F6/C6)</f>
        <v>-0.3035109671079268</v>
      </c>
    </row>
    <row r="7" spans="1:10" x14ac:dyDescent="0.25">
      <c r="A7" s="1" t="s">
        <v>61</v>
      </c>
      <c r="C7" s="35">
        <v>8606115.8200000003</v>
      </c>
      <c r="D7" s="2">
        <f t="shared" ref="D7:D17" si="0">+IF(C7=0,"N/A",C7/C$18)</f>
        <v>1.781260955344155E-2</v>
      </c>
      <c r="E7" s="35">
        <v>8306096.7100000009</v>
      </c>
      <c r="F7" s="35">
        <f t="shared" ref="F7:F18" si="1">+C7-E7</f>
        <v>300019.1099999994</v>
      </c>
      <c r="G7" s="2">
        <f t="shared" ref="G7:G18" si="2">+IF(C7=0,"N/A",F7/C7)</f>
        <v>3.486115179890751E-2</v>
      </c>
    </row>
    <row r="8" spans="1:10" x14ac:dyDescent="0.25">
      <c r="A8" s="1" t="s">
        <v>62</v>
      </c>
      <c r="C8" s="35">
        <v>205232.30000000005</v>
      </c>
      <c r="D8" s="2">
        <f t="shared" si="0"/>
        <v>4.247819694872271E-4</v>
      </c>
      <c r="E8" s="35">
        <v>188565.68</v>
      </c>
      <c r="F8" s="35">
        <f t="shared" si="1"/>
        <v>16666.620000000054</v>
      </c>
      <c r="G8" s="2">
        <f t="shared" si="2"/>
        <v>8.1208562200004816E-2</v>
      </c>
    </row>
    <row r="9" spans="1:10" x14ac:dyDescent="0.25">
      <c r="A9" s="1" t="s">
        <v>63</v>
      </c>
      <c r="C9" s="35">
        <v>115196.62999999999</v>
      </c>
      <c r="D9" s="2">
        <f t="shared" si="0"/>
        <v>2.3842958135581669E-4</v>
      </c>
      <c r="E9" s="35">
        <v>107898.88999999998</v>
      </c>
      <c r="F9" s="35">
        <f t="shared" si="1"/>
        <v>7297.7400000000052</v>
      </c>
      <c r="G9" s="2">
        <f t="shared" si="2"/>
        <v>6.3350290715969787E-2</v>
      </c>
    </row>
    <row r="10" spans="1:10" x14ac:dyDescent="0.25">
      <c r="A10" s="1" t="s">
        <v>64</v>
      </c>
      <c r="C10" s="35">
        <v>46498756.280000001</v>
      </c>
      <c r="D10" s="2">
        <f t="shared" si="0"/>
        <v>9.6241348322486112E-2</v>
      </c>
      <c r="E10" s="35">
        <v>42708236.769999988</v>
      </c>
      <c r="F10" s="35">
        <f t="shared" si="1"/>
        <v>3790519.5100000128</v>
      </c>
      <c r="G10" s="2">
        <f t="shared" si="2"/>
        <v>8.1518728956421302E-2</v>
      </c>
    </row>
    <row r="11" spans="1:10" x14ac:dyDescent="0.25">
      <c r="A11" s="1" t="s">
        <v>65</v>
      </c>
      <c r="C11" s="35">
        <v>32410427.119999997</v>
      </c>
      <c r="D11" s="2">
        <f t="shared" si="0"/>
        <v>6.7081863156802479E-2</v>
      </c>
      <c r="E11" s="35">
        <v>28268614.520000003</v>
      </c>
      <c r="F11" s="35">
        <f t="shared" si="1"/>
        <v>4141812.599999994</v>
      </c>
      <c r="G11" s="2">
        <f t="shared" si="2"/>
        <v>0.12779259540964649</v>
      </c>
    </row>
    <row r="12" spans="1:10" x14ac:dyDescent="0.25">
      <c r="A12" s="1" t="s">
        <v>66</v>
      </c>
      <c r="C12" s="35">
        <v>43257379.579999998</v>
      </c>
      <c r="D12" s="2">
        <f t="shared" si="0"/>
        <v>8.953247073121022E-2</v>
      </c>
      <c r="E12" s="35">
        <v>40196000.279999994</v>
      </c>
      <c r="F12" s="35">
        <f t="shared" si="1"/>
        <v>3061379.3000000045</v>
      </c>
      <c r="G12" s="2">
        <f t="shared" si="2"/>
        <v>7.0771260990007578E-2</v>
      </c>
    </row>
    <row r="13" spans="1:10" x14ac:dyDescent="0.25">
      <c r="A13" s="1" t="s">
        <v>67</v>
      </c>
      <c r="C13" s="35">
        <v>91631076.019999996</v>
      </c>
      <c r="D13" s="2">
        <f t="shared" si="0"/>
        <v>0.18965449852683725</v>
      </c>
      <c r="E13" s="35">
        <v>85628240.409999996</v>
      </c>
      <c r="F13" s="35">
        <f t="shared" si="1"/>
        <v>6002835.6099999994</v>
      </c>
      <c r="G13" s="2">
        <f t="shared" si="2"/>
        <v>6.5510914754398186E-2</v>
      </c>
    </row>
    <row r="14" spans="1:10" x14ac:dyDescent="0.25">
      <c r="A14" s="1" t="s">
        <v>68</v>
      </c>
      <c r="C14" s="35">
        <v>18572834.909999996</v>
      </c>
      <c r="D14" s="2">
        <f t="shared" si="0"/>
        <v>3.8441343745750173E-2</v>
      </c>
      <c r="E14" s="35">
        <v>17600433.600000001</v>
      </c>
      <c r="F14" s="35">
        <f t="shared" si="1"/>
        <v>972401.30999999493</v>
      </c>
      <c r="G14" s="2">
        <f t="shared" si="2"/>
        <v>5.2356105824019041E-2</v>
      </c>
    </row>
    <row r="15" spans="1:10" x14ac:dyDescent="0.25">
      <c r="A15" s="1" t="s">
        <v>69</v>
      </c>
      <c r="C15" s="35">
        <v>29804735.869999997</v>
      </c>
      <c r="D15" s="2">
        <f t="shared" si="0"/>
        <v>6.1688703010711277E-2</v>
      </c>
      <c r="E15" s="35">
        <v>27414937.569999993</v>
      </c>
      <c r="F15" s="35">
        <f t="shared" si="1"/>
        <v>2389798.3000000045</v>
      </c>
      <c r="G15" s="2">
        <f t="shared" si="2"/>
        <v>8.0181831183595884E-2</v>
      </c>
    </row>
    <row r="16" spans="1:10" x14ac:dyDescent="0.25">
      <c r="A16" s="1" t="s">
        <v>70</v>
      </c>
      <c r="C16" s="35">
        <v>179487822.55000007</v>
      </c>
      <c r="D16" s="2">
        <f t="shared" si="0"/>
        <v>0.37149703414990209</v>
      </c>
      <c r="E16" s="35">
        <v>141670432.79000002</v>
      </c>
      <c r="F16" s="35">
        <f t="shared" si="1"/>
        <v>37817389.76000005</v>
      </c>
      <c r="G16" s="2">
        <f t="shared" si="2"/>
        <v>0.2106961309281315</v>
      </c>
    </row>
    <row r="17" spans="1:8" x14ac:dyDescent="0.25">
      <c r="A17" s="1" t="s">
        <v>20</v>
      </c>
      <c r="C17" s="35">
        <v>31611392.779999617</v>
      </c>
      <c r="D17" s="2">
        <f t="shared" si="0"/>
        <v>6.5428052423144631E-2</v>
      </c>
      <c r="E17" s="35">
        <v>31122353.880018912</v>
      </c>
      <c r="F17" s="35">
        <f t="shared" si="1"/>
        <v>489038.89998070523</v>
      </c>
      <c r="G17" s="2">
        <f t="shared" si="2"/>
        <v>1.5470337020079605E-2</v>
      </c>
    </row>
    <row r="18" spans="1:8" ht="15.75" thickBot="1" x14ac:dyDescent="0.3">
      <c r="A18" s="36" t="s">
        <v>58</v>
      </c>
      <c r="C18" s="37">
        <f>SUM(C6:C17)</f>
        <v>483147390.28999966</v>
      </c>
      <c r="D18" s="38">
        <f>SUM(D6:D17)</f>
        <v>1</v>
      </c>
      <c r="E18" s="37">
        <f>SUM(E6:E17)</f>
        <v>424445480.51001889</v>
      </c>
      <c r="F18" s="37">
        <f t="shared" si="1"/>
        <v>58701909.779980779</v>
      </c>
      <c r="G18" s="38">
        <f t="shared" si="2"/>
        <v>0.12149896896834343</v>
      </c>
    </row>
    <row r="19" spans="1:8" ht="15.75" thickTop="1" x14ac:dyDescent="0.25">
      <c r="A19" s="39"/>
      <c r="B19" s="39"/>
      <c r="C19" s="39"/>
      <c r="D19" s="40"/>
    </row>
    <row r="21" spans="1:8" ht="23.25" x14ac:dyDescent="0.35">
      <c r="A21" s="53" t="s">
        <v>59</v>
      </c>
      <c r="B21" s="53"/>
      <c r="C21" s="53"/>
      <c r="D21" s="53"/>
      <c r="E21" s="53"/>
      <c r="F21" s="53"/>
      <c r="G21" s="53"/>
      <c r="H21" s="53"/>
    </row>
    <row r="22" spans="1:8" ht="30" x14ac:dyDescent="0.25">
      <c r="C22" s="33" t="s">
        <v>54</v>
      </c>
      <c r="D22" s="33" t="s">
        <v>55</v>
      </c>
      <c r="E22" s="33" t="s">
        <v>56</v>
      </c>
      <c r="F22" s="34" t="s">
        <v>57</v>
      </c>
      <c r="G22" s="34" t="s">
        <v>8</v>
      </c>
    </row>
    <row r="23" spans="1:8" x14ac:dyDescent="0.25">
      <c r="A23" s="1" t="s">
        <v>60</v>
      </c>
      <c r="C23" s="35">
        <v>10287279.449999997</v>
      </c>
      <c r="D23" s="2">
        <f>+IF(C23=0,"N/A",C23/C$35)</f>
        <v>7.1601540393502593E-3</v>
      </c>
      <c r="E23" s="35">
        <v>9595093.7000000011</v>
      </c>
      <c r="F23" s="35">
        <f>+C23-E23</f>
        <v>692185.74999999627</v>
      </c>
      <c r="G23" s="2">
        <f>+IF(C23=0,"N/A",F23/C23)</f>
        <v>6.7285598040208436E-2</v>
      </c>
    </row>
    <row r="24" spans="1:8" x14ac:dyDescent="0.25">
      <c r="A24" s="1" t="s">
        <v>61</v>
      </c>
      <c r="C24" s="35">
        <v>9196529.9099999983</v>
      </c>
      <c r="D24" s="2">
        <f t="shared" ref="D24:D34" si="3">+IF(C24=0,"N/A",C24/C$35)</f>
        <v>6.4009703540319381E-3</v>
      </c>
      <c r="E24" s="35">
        <v>8839831.1400000025</v>
      </c>
      <c r="F24" s="35">
        <f t="shared" ref="F24:F35" si="4">+C24-E24</f>
        <v>356698.76999999583</v>
      </c>
      <c r="G24" s="2">
        <f t="shared" ref="G24:G35" si="5">+IF(C24=0,"N/A",F24/C24)</f>
        <v>3.8786234970228664E-2</v>
      </c>
    </row>
    <row r="25" spans="1:8" x14ac:dyDescent="0.25">
      <c r="A25" s="1" t="s">
        <v>62</v>
      </c>
      <c r="C25" s="35">
        <v>1246081.92</v>
      </c>
      <c r="D25" s="2">
        <f t="shared" si="3"/>
        <v>8.6729815557302936E-4</v>
      </c>
      <c r="E25" s="35">
        <v>1007834.4700000002</v>
      </c>
      <c r="F25" s="35">
        <f t="shared" si="4"/>
        <v>238247.44999999972</v>
      </c>
      <c r="G25" s="2">
        <f t="shared" si="5"/>
        <v>0.19119726093128753</v>
      </c>
    </row>
    <row r="26" spans="1:8" x14ac:dyDescent="0.25">
      <c r="A26" s="1" t="s">
        <v>63</v>
      </c>
      <c r="C26" s="35">
        <v>167167.19999999998</v>
      </c>
      <c r="D26" s="2">
        <f t="shared" si="3"/>
        <v>1.1635174373792994E-4</v>
      </c>
      <c r="E26" s="35">
        <v>171555.44</v>
      </c>
      <c r="F26" s="35">
        <f t="shared" si="4"/>
        <v>-4388.2400000000198</v>
      </c>
      <c r="G26" s="2">
        <f t="shared" si="5"/>
        <v>-2.6250604185510198E-2</v>
      </c>
    </row>
    <row r="27" spans="1:8" x14ac:dyDescent="0.25">
      <c r="A27" s="1" t="s">
        <v>64</v>
      </c>
      <c r="C27" s="35">
        <v>109233559.22999997</v>
      </c>
      <c r="D27" s="2">
        <f t="shared" si="3"/>
        <v>7.6028760971715445E-2</v>
      </c>
      <c r="E27" s="35">
        <v>101045547.49999996</v>
      </c>
      <c r="F27" s="35">
        <f t="shared" si="4"/>
        <v>8188011.7300000191</v>
      </c>
      <c r="G27" s="2">
        <f t="shared" si="5"/>
        <v>7.4958756152580422E-2</v>
      </c>
    </row>
    <row r="28" spans="1:8" x14ac:dyDescent="0.25">
      <c r="A28" s="1" t="s">
        <v>65</v>
      </c>
      <c r="C28" s="35">
        <v>236179184.47</v>
      </c>
      <c r="D28" s="2">
        <f t="shared" si="3"/>
        <v>0.16438547722093044</v>
      </c>
      <c r="E28" s="35">
        <v>224259423.38000005</v>
      </c>
      <c r="F28" s="35">
        <f t="shared" si="4"/>
        <v>11919761.089999944</v>
      </c>
      <c r="G28" s="2">
        <f t="shared" si="5"/>
        <v>5.0469143234398876E-2</v>
      </c>
    </row>
    <row r="29" spans="1:8" x14ac:dyDescent="0.25">
      <c r="A29" s="1" t="s">
        <v>66</v>
      </c>
      <c r="C29" s="35">
        <v>104790255.63</v>
      </c>
      <c r="D29" s="2">
        <f t="shared" si="3"/>
        <v>7.29361320240689E-2</v>
      </c>
      <c r="E29" s="35">
        <v>98698058.340000004</v>
      </c>
      <c r="F29" s="35">
        <f t="shared" si="4"/>
        <v>6092197.2899999917</v>
      </c>
      <c r="G29" s="2">
        <f t="shared" si="5"/>
        <v>5.813705915090716E-2</v>
      </c>
    </row>
    <row r="30" spans="1:8" x14ac:dyDescent="0.25">
      <c r="A30" s="1" t="s">
        <v>67</v>
      </c>
      <c r="C30" s="35">
        <v>177484546.15999994</v>
      </c>
      <c r="D30" s="2">
        <f t="shared" si="3"/>
        <v>0.12353282481402519</v>
      </c>
      <c r="E30" s="35">
        <v>165506713.63</v>
      </c>
      <c r="F30" s="35">
        <f t="shared" si="4"/>
        <v>11977832.529999942</v>
      </c>
      <c r="G30" s="2">
        <f t="shared" si="5"/>
        <v>6.7486622295566429E-2</v>
      </c>
    </row>
    <row r="31" spans="1:8" x14ac:dyDescent="0.25">
      <c r="A31" s="1" t="s">
        <v>68</v>
      </c>
      <c r="C31" s="35">
        <v>64669585.249999993</v>
      </c>
      <c r="D31" s="2">
        <f t="shared" si="3"/>
        <v>4.5011336019543387E-2</v>
      </c>
      <c r="E31" s="35">
        <v>60073366.790000014</v>
      </c>
      <c r="F31" s="35">
        <f t="shared" si="4"/>
        <v>4596218.4599999785</v>
      </c>
      <c r="G31" s="2">
        <f t="shared" si="5"/>
        <v>7.1072335507207832E-2</v>
      </c>
    </row>
    <row r="32" spans="1:8" x14ac:dyDescent="0.25">
      <c r="A32" s="1" t="s">
        <v>69</v>
      </c>
      <c r="C32" s="35">
        <v>130702975.97</v>
      </c>
      <c r="D32" s="2">
        <f t="shared" si="3"/>
        <v>9.0971908160489959E-2</v>
      </c>
      <c r="E32" s="35">
        <v>122024329.12</v>
      </c>
      <c r="F32" s="35">
        <f t="shared" si="4"/>
        <v>8678646.849999994</v>
      </c>
      <c r="G32" s="2">
        <f t="shared" si="5"/>
        <v>6.6399764700017141E-2</v>
      </c>
    </row>
    <row r="33" spans="1:7" x14ac:dyDescent="0.25">
      <c r="A33" s="1" t="s">
        <v>70</v>
      </c>
      <c r="C33" s="35">
        <v>476359563.89999992</v>
      </c>
      <c r="D33" s="2">
        <f t="shared" si="3"/>
        <v>0.33155586685668514</v>
      </c>
      <c r="E33" s="35">
        <v>377261865.82000011</v>
      </c>
      <c r="F33" s="35">
        <f t="shared" si="4"/>
        <v>99097698.079999804</v>
      </c>
      <c r="G33" s="2">
        <f t="shared" si="5"/>
        <v>0.20803129734328785</v>
      </c>
    </row>
    <row r="34" spans="1:7" x14ac:dyDescent="0.25">
      <c r="A34" s="1" t="s">
        <v>20</v>
      </c>
      <c r="C34" s="35">
        <v>116423233.96999954</v>
      </c>
      <c r="D34" s="2">
        <f t="shared" si="3"/>
        <v>8.1032919639848294E-2</v>
      </c>
      <c r="E34" s="35">
        <v>110963352.630018</v>
      </c>
      <c r="F34" s="35">
        <f t="shared" si="4"/>
        <v>5459881.339981541</v>
      </c>
      <c r="G34" s="2">
        <f t="shared" si="5"/>
        <v>4.689683625682884E-2</v>
      </c>
    </row>
    <row r="35" spans="1:7" ht="15.75" thickBot="1" x14ac:dyDescent="0.3">
      <c r="A35" s="36" t="s">
        <v>58</v>
      </c>
      <c r="C35" s="37">
        <f>SUM(C23:C34)</f>
        <v>1436739963.0599995</v>
      </c>
      <c r="D35" s="38">
        <f>SUM(D23:D34)</f>
        <v>0.99999999999999989</v>
      </c>
      <c r="E35" s="37">
        <f>SUM(E23:E34)</f>
        <v>1279446971.9600182</v>
      </c>
      <c r="F35" s="37">
        <f t="shared" si="4"/>
        <v>157292991.09998131</v>
      </c>
      <c r="G35" s="38">
        <f t="shared" si="5"/>
        <v>0.10947909513491595</v>
      </c>
    </row>
    <row r="36" spans="1:7" ht="15.75" thickTop="1" x14ac:dyDescent="0.25"/>
  </sheetData>
  <mergeCells count="3">
    <mergeCell ref="A2:H2"/>
    <mergeCell ref="A3:H3"/>
    <mergeCell ref="A21:H2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October 2023 SW Data</vt:lpstr>
      <vt:lpstr>Bets By Sport</vt:lpstr>
      <vt:lpstr>'October 2023 SW Data'!Print_Area</vt:lpstr>
    </vt:vector>
  </TitlesOfParts>
  <Company>Maryland Lottery and Gaming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Nielsen</dc:creator>
  <cp:lastModifiedBy>Elkin, Seth</cp:lastModifiedBy>
  <cp:lastPrinted>2023-11-08T22:23:46Z</cp:lastPrinted>
  <dcterms:created xsi:type="dcterms:W3CDTF">2021-12-21T00:51:22Z</dcterms:created>
  <dcterms:modified xsi:type="dcterms:W3CDTF">2023-11-13T15:01:05Z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idSession">
    <vt:lpwstr>False</vt:lpwstr>
  </property>
</Properties>
</file>