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C889E187-2AC2-4FB7-B73C-811664BF8205}" xr6:coauthVersionLast="36" xr6:coauthVersionMax="36" xr10:uidLastSave="{00000000-0000-0000-0000-000000000000}"/>
  <bookViews>
    <workbookView xWindow="0" yWindow="0" windowWidth="28800" windowHeight="12225" tabRatio="609" xr2:uid="{00000000-000D-0000-FFFF-FFFF00000000}"/>
  </bookViews>
  <sheets>
    <sheet name="Sept. 2023 SW Data" sheetId="14" r:id="rId1"/>
    <sheet name="Bets By Sport" sheetId="15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1">'Bets By Sport'!$A$1:$H$36</definedName>
    <definedName name="_xlnm.Print_Area" localSheetId="0">'Sept. 2023 SW Data'!$A$1:$J$90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5" l="1"/>
  <c r="G28" i="15"/>
  <c r="G24" i="15"/>
  <c r="C35" i="15"/>
  <c r="E18" i="15"/>
  <c r="F17" i="15"/>
  <c r="F15" i="15"/>
  <c r="F13" i="15"/>
  <c r="F11" i="15"/>
  <c r="F9" i="15"/>
  <c r="F7" i="15"/>
  <c r="D32" i="15" l="1"/>
  <c r="D30" i="15"/>
  <c r="D28" i="15"/>
  <c r="D26" i="15"/>
  <c r="D24" i="15"/>
  <c r="G26" i="15"/>
  <c r="G30" i="15"/>
  <c r="D34" i="15"/>
  <c r="G23" i="15"/>
  <c r="G25" i="15"/>
  <c r="G27" i="15"/>
  <c r="G29" i="15"/>
  <c r="G31" i="15"/>
  <c r="G33" i="15"/>
  <c r="G7" i="15"/>
  <c r="G9" i="15"/>
  <c r="G11" i="15"/>
  <c r="G13" i="15"/>
  <c r="G15" i="15"/>
  <c r="G17" i="15"/>
  <c r="D23" i="15"/>
  <c r="D33" i="15"/>
  <c r="E35" i="15"/>
  <c r="F35" i="15" s="1"/>
  <c r="G35" i="15" s="1"/>
  <c r="F6" i="15"/>
  <c r="G6" i="15" s="1"/>
  <c r="F8" i="15"/>
  <c r="G8" i="15" s="1"/>
  <c r="F10" i="15"/>
  <c r="G10" i="15" s="1"/>
  <c r="F12" i="15"/>
  <c r="G12" i="15" s="1"/>
  <c r="F14" i="15"/>
  <c r="G14" i="15" s="1"/>
  <c r="F16" i="15"/>
  <c r="G16" i="15" s="1"/>
  <c r="C18" i="15"/>
  <c r="D9" i="15" s="1"/>
  <c r="G34" i="15"/>
  <c r="D25" i="15"/>
  <c r="D27" i="15"/>
  <c r="D29" i="15"/>
  <c r="D31" i="15"/>
  <c r="B70" i="14"/>
  <c r="B78" i="14" s="1"/>
  <c r="B34" i="14"/>
  <c r="D17" i="15" l="1"/>
  <c r="D7" i="15"/>
  <c r="D35" i="15"/>
  <c r="D11" i="15"/>
  <c r="F18" i="15"/>
  <c r="G18" i="15" s="1"/>
  <c r="D16" i="15"/>
  <c r="D14" i="15"/>
  <c r="D12" i="15"/>
  <c r="D10" i="15"/>
  <c r="D8" i="15"/>
  <c r="D6" i="15"/>
  <c r="D13" i="15"/>
  <c r="D15" i="15"/>
  <c r="E7" i="14"/>
  <c r="D18" i="15" l="1"/>
  <c r="E6" i="14"/>
  <c r="A40" i="14" l="1"/>
  <c r="B33" i="14" l="1"/>
  <c r="B69" i="14" l="1"/>
  <c r="B77" i="14" s="1"/>
  <c r="E19" i="14" l="1"/>
  <c r="E17" i="14"/>
  <c r="E15" i="14"/>
  <c r="E16" i="14" l="1"/>
  <c r="E18" i="14"/>
  <c r="E14" i="14"/>
  <c r="E26" i="14"/>
  <c r="E25" i="14"/>
  <c r="E27" i="14"/>
  <c r="E24" i="14"/>
  <c r="J33" i="14" l="1"/>
  <c r="E11" i="14"/>
  <c r="E30" i="14"/>
  <c r="E8" i="14"/>
  <c r="E50" i="14"/>
  <c r="E22" i="14"/>
  <c r="E64" i="14"/>
  <c r="E20" i="14"/>
  <c r="E12" i="14"/>
  <c r="E46" i="14"/>
  <c r="E52" i="14"/>
  <c r="J34" i="14"/>
  <c r="E48" i="14"/>
  <c r="E49" i="14"/>
  <c r="E59" i="14"/>
  <c r="E13" i="14"/>
  <c r="E47" i="14"/>
  <c r="E53" i="14"/>
  <c r="I34" i="14" l="1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D69" i="14"/>
  <c r="I70" i="14"/>
  <c r="F70" i="14"/>
  <c r="C70" i="14"/>
  <c r="G70" i="14"/>
  <c r="D70" i="14"/>
  <c r="G69" i="14"/>
  <c r="F69" i="14"/>
  <c r="C69" i="14"/>
  <c r="J69" i="14"/>
  <c r="J77" i="14" s="1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H34" i="14" l="1"/>
  <c r="I78" i="14"/>
  <c r="E33" i="14"/>
  <c r="H70" i="14"/>
  <c r="D77" i="14"/>
  <c r="H69" i="14"/>
  <c r="H77" i="14" s="1"/>
  <c r="E34" i="14"/>
  <c r="J78" i="14"/>
  <c r="G77" i="14"/>
  <c r="F78" i="14"/>
  <c r="F77" i="14"/>
  <c r="D78" i="14"/>
  <c r="G78" i="14"/>
  <c r="E70" i="14"/>
  <c r="C78" i="14"/>
  <c r="I77" i="14"/>
  <c r="C77" i="14"/>
  <c r="E69" i="14"/>
  <c r="H78" i="14" l="1"/>
  <c r="E77" i="14"/>
  <c r="E78" i="14"/>
</calcChain>
</file>

<file path=xl/sharedStrings.xml><?xml version="1.0" encoding="utf-8"?>
<sst xmlns="http://schemas.openxmlformats.org/spreadsheetml/2006/main" count="136" uniqueCount="72">
  <si>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</si>
  <si>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</si>
  <si>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</si>
  <si>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</si>
  <si>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</si>
  <si>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</si>
  <si>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</si>
  <si>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</si>
  <si>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</si>
  <si>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</si>
  <si>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</si>
  <si>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</si>
  <si>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</si>
  <si>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</si>
  <si>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</si>
  <si>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</si>
  <si>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</si>
  <si>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</si>
  <si>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</si>
  <si>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</si>
  <si>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</si>
  <si>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</si>
  <si>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</si>
  <si>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</si>
  <si>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</si>
  <si>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</si>
  <si>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</si>
  <si>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</si>
  <si>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</si>
  <si>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</si>
  <si>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</si>
  <si>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</si>
  <si>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</si>
  <si>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</si>
  <si>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</si>
  <si>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</si>
  <si>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</si>
  <si>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</si>
  <si>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</si>
  <si>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</si>
  <si>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</si>
  <si>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</si>
  <si>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</si>
  <si>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</si>
  <si>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</si>
  <si>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</si>
  <si>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</si>
  <si>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</si>
  <si>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</si>
  <si>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</si>
  <si>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</si>
  <si>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</si>
  <si>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</si>
  <si>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Maryland Lottery and Gaming - Sports Wagering - Bet Type</t>
  </si>
  <si>
    <t>Total Wagered</t>
  </si>
  <si>
    <t>% of Total</t>
  </si>
  <si>
    <t>Total Payouts</t>
  </si>
  <si>
    <t>Hold</t>
  </si>
  <si>
    <t>Total</t>
  </si>
  <si>
    <t>Fiscal Year 2024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</si>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</sst>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0"/>
  <sheetViews>
    <sheetView tabSelected="1" zoomScaleNormal="100" workbookViewId="0">
      <pane ySplit="2" topLeftCell="A3" activePane="bottomLeft" state="frozen"/>
      <selection pane="bottomLeft" activeCell="D73" sqref="D73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L1" s="7"/>
      <c r="M1" s="7"/>
      <c r="N1" s="7"/>
      <c r="O1" s="7"/>
      <c r="P1" s="7"/>
      <c r="Q1" s="30"/>
    </row>
    <row r="2" spans="1:39" ht="23.25" x14ac:dyDescent="0.35">
      <c r="A2" s="45">
        <v>45199</v>
      </c>
      <c r="B2" s="45"/>
      <c r="C2" s="45"/>
      <c r="D2" s="45"/>
      <c r="E2" s="45"/>
      <c r="F2" s="45"/>
      <c r="G2" s="45"/>
      <c r="H2" s="45"/>
      <c r="I2" s="45"/>
      <c r="J2" s="45"/>
      <c r="L2" s="8"/>
      <c r="M2" s="8"/>
      <c r="N2" s="8"/>
      <c r="O2" s="8"/>
      <c r="P2" s="8"/>
      <c r="Q2" s="29"/>
    </row>
    <row r="3" spans="1:39" ht="23.25" x14ac:dyDescent="0.35">
      <c r="A3" s="45" t="s">
        <v>17</v>
      </c>
      <c r="B3" s="45"/>
      <c r="C3" s="45"/>
      <c r="D3" s="45"/>
      <c r="E3" s="45"/>
      <c r="F3" s="45"/>
      <c r="G3" s="45"/>
      <c r="H3" s="45"/>
      <c r="I3" s="45"/>
      <c r="J3" s="45"/>
    </row>
    <row r="4" spans="1:39" x14ac:dyDescent="0.25">
      <c r="A4" s="46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11</v>
      </c>
    </row>
    <row r="5" spans="1:39" ht="15" customHeight="1" x14ac:dyDescent="0.25">
      <c r="A5" s="47"/>
      <c r="B5" s="17" t="s">
        <v>18</v>
      </c>
      <c r="C5" s="31" t="s">
        <v>7</v>
      </c>
      <c r="D5" s="31" t="s">
        <v>0</v>
      </c>
      <c r="E5" s="31" t="s">
        <v>8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2" t="s">
        <v>14</v>
      </c>
      <c r="B6" s="21">
        <v>45199</v>
      </c>
      <c r="C6" s="22">
        <v>1317827.82</v>
      </c>
      <c r="D6" s="22">
        <v>1092041.3400000001</v>
      </c>
      <c r="E6" s="23">
        <f t="shared" ref="E6:E29" si="0">IF(C6=0,"N/A",+(C6-D6)/C6)</f>
        <v>0.17133230652241047</v>
      </c>
      <c r="F6" s="22">
        <v>0</v>
      </c>
      <c r="G6" s="22">
        <v>3293.5695500000002</v>
      </c>
      <c r="H6" s="22">
        <v>222492.91044999997</v>
      </c>
      <c r="I6" s="22">
        <v>33373.936567499994</v>
      </c>
      <c r="J6" s="22">
        <v>689.41</v>
      </c>
    </row>
    <row r="7" spans="1:39" x14ac:dyDescent="0.25">
      <c r="A7" s="42"/>
      <c r="B7" s="24" t="s">
        <v>18</v>
      </c>
      <c r="C7" s="22">
        <v>2833769.87</v>
      </c>
      <c r="D7" s="22">
        <v>2419608.81</v>
      </c>
      <c r="E7" s="23">
        <f t="shared" si="0"/>
        <v>0.14615197387217616</v>
      </c>
      <c r="F7" s="22">
        <v>0</v>
      </c>
      <c r="G7" s="22">
        <v>7083.3246749999998</v>
      </c>
      <c r="H7" s="22">
        <v>407077.73532500002</v>
      </c>
      <c r="I7" s="22">
        <v>61061.660298749986</v>
      </c>
      <c r="J7" s="22">
        <v>3230.33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1" t="s">
        <v>50</v>
      </c>
      <c r="B8" s="25">
        <v>45199</v>
      </c>
      <c r="C8" s="26">
        <v>622176.64</v>
      </c>
      <c r="D8" s="26">
        <v>636460.09</v>
      </c>
      <c r="E8" s="27">
        <f t="shared" ref="E8:E9" si="1">IF(C8=0,"N/A",+(C8-D8)/C8)</f>
        <v>-2.2957226423672792E-2</v>
      </c>
      <c r="F8" s="26">
        <v>0</v>
      </c>
      <c r="G8" s="26">
        <v>1555.4416000000001</v>
      </c>
      <c r="H8" s="26">
        <v>0</v>
      </c>
      <c r="I8" s="26">
        <v>0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1"/>
      <c r="B9" s="28" t="s">
        <v>18</v>
      </c>
      <c r="C9" s="26">
        <v>623806.64</v>
      </c>
      <c r="D9" s="26">
        <v>636460.09</v>
      </c>
      <c r="E9" s="27">
        <f t="shared" si="1"/>
        <v>-2.0284250260625556E-2</v>
      </c>
      <c r="F9" s="26">
        <v>0</v>
      </c>
      <c r="G9" s="26">
        <v>1559.5166000000002</v>
      </c>
      <c r="H9" s="26">
        <v>1625.9234000000451</v>
      </c>
      <c r="I9" s="26">
        <v>243.88874999999999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2" t="s">
        <v>52</v>
      </c>
      <c r="B10" s="21">
        <v>45199</v>
      </c>
      <c r="C10" s="22">
        <v>47049.69</v>
      </c>
      <c r="D10" s="22">
        <v>33294.870000000003</v>
      </c>
      <c r="E10" s="23">
        <f t="shared" ref="E10:E11" si="2">IF(C10=0,"N/A",+(C10-D10)/C10)</f>
        <v>0.29234666583350494</v>
      </c>
      <c r="F10" s="22">
        <v>0</v>
      </c>
      <c r="G10" s="22">
        <v>117.62422500000001</v>
      </c>
      <c r="H10" s="22">
        <v>13637.195775</v>
      </c>
      <c r="I10" s="22">
        <v>2045.57936625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2"/>
      <c r="B11" s="24" t="s">
        <v>18</v>
      </c>
      <c r="C11" s="22">
        <v>47049.69</v>
      </c>
      <c r="D11" s="22">
        <v>33294.870000000003</v>
      </c>
      <c r="E11" s="23">
        <f t="shared" si="2"/>
        <v>0.29234666583350494</v>
      </c>
      <c r="F11" s="22">
        <v>0</v>
      </c>
      <c r="G11" s="22">
        <v>117.62422500000001</v>
      </c>
      <c r="H11" s="22">
        <v>13637.195775</v>
      </c>
      <c r="I11" s="22">
        <v>2045.57936625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1" t="s">
        <v>25</v>
      </c>
      <c r="B12" s="25">
        <v>45199</v>
      </c>
      <c r="C12" s="26">
        <v>94295.3</v>
      </c>
      <c r="D12" s="26">
        <v>78436.78</v>
      </c>
      <c r="E12" s="27">
        <f t="shared" si="0"/>
        <v>0.16817932601094651</v>
      </c>
      <c r="F12" s="26">
        <v>0</v>
      </c>
      <c r="G12" s="26">
        <v>235.73825000000002</v>
      </c>
      <c r="H12" s="26">
        <v>15622.781750000004</v>
      </c>
      <c r="I12" s="26">
        <v>2343.4172625000006</v>
      </c>
      <c r="J12" s="26">
        <v>917.41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1"/>
      <c r="B13" s="28" t="s">
        <v>18</v>
      </c>
      <c r="C13" s="26">
        <v>216022.34000000003</v>
      </c>
      <c r="D13" s="26">
        <v>183123.76</v>
      </c>
      <c r="E13" s="27">
        <f t="shared" si="0"/>
        <v>0.15229248974897694</v>
      </c>
      <c r="F13" s="26">
        <v>0</v>
      </c>
      <c r="G13" s="26">
        <v>540.05585000000008</v>
      </c>
      <c r="H13" s="26">
        <v>32358.524150000016</v>
      </c>
      <c r="I13" s="26">
        <v>4853.7786225</v>
      </c>
      <c r="J13" s="26">
        <v>3248.95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2" t="s">
        <v>37</v>
      </c>
      <c r="B14" s="21">
        <v>45199</v>
      </c>
      <c r="C14" s="22">
        <v>1192472.8700000001</v>
      </c>
      <c r="D14" s="22">
        <v>1091836.5</v>
      </c>
      <c r="E14" s="23">
        <f t="shared" si="0"/>
        <v>8.4393005938994736E-2</v>
      </c>
      <c r="F14" s="22">
        <v>0</v>
      </c>
      <c r="G14" s="22">
        <v>1966.9621750000003</v>
      </c>
      <c r="H14" s="22">
        <v>98669.407825000118</v>
      </c>
      <c r="I14" s="22">
        <v>14800.411173750017</v>
      </c>
      <c r="J14" s="22">
        <v>3184.37</v>
      </c>
    </row>
    <row r="15" spans="1:39" x14ac:dyDescent="0.25">
      <c r="A15" s="42"/>
      <c r="B15" s="24" t="s">
        <v>18</v>
      </c>
      <c r="C15" s="22">
        <v>2760935.3600000003</v>
      </c>
      <c r="D15" s="22">
        <v>2504782.88</v>
      </c>
      <c r="E15" s="23">
        <f t="shared" si="0"/>
        <v>9.2777427429521719E-2</v>
      </c>
      <c r="F15" s="22">
        <v>0</v>
      </c>
      <c r="G15" s="22">
        <v>5884.5684000000001</v>
      </c>
      <c r="H15" s="22">
        <v>250267.91160000043</v>
      </c>
      <c r="I15" s="22">
        <v>37540.186740000005</v>
      </c>
      <c r="J15" s="22">
        <v>12982.630000000001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1" t="s">
        <v>38</v>
      </c>
      <c r="B16" s="25">
        <v>45199</v>
      </c>
      <c r="C16" s="26">
        <v>2535402.4500000002</v>
      </c>
      <c r="D16" s="26">
        <v>2138969.84</v>
      </c>
      <c r="E16" s="27">
        <f t="shared" si="0"/>
        <v>0.15635884945997441</v>
      </c>
      <c r="F16" s="26">
        <v>0</v>
      </c>
      <c r="G16" s="26">
        <v>6322.1561250000004</v>
      </c>
      <c r="H16" s="26">
        <v>361628.32387500029</v>
      </c>
      <c r="I16" s="26">
        <v>54244.248581250045</v>
      </c>
      <c r="J16" s="26">
        <v>6979.94</v>
      </c>
    </row>
    <row r="17" spans="1:39" x14ac:dyDescent="0.25">
      <c r="A17" s="41"/>
      <c r="B17" s="28" t="s">
        <v>18</v>
      </c>
      <c r="C17" s="26">
        <v>5004767.6400000006</v>
      </c>
      <c r="D17" s="26">
        <v>4380626.88</v>
      </c>
      <c r="E17" s="27">
        <f t="shared" si="0"/>
        <v>0.12470923824947058</v>
      </c>
      <c r="F17" s="26">
        <v>0</v>
      </c>
      <c r="G17" s="26">
        <v>12074.109100000001</v>
      </c>
      <c r="H17" s="26">
        <v>606941.57090000075</v>
      </c>
      <c r="I17" s="26">
        <v>91041.235635000048</v>
      </c>
      <c r="J17" s="26">
        <v>40655.180000000008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2" t="s">
        <v>39</v>
      </c>
      <c r="B18" s="21">
        <v>45199</v>
      </c>
      <c r="C18" s="22">
        <v>5909730</v>
      </c>
      <c r="D18" s="22">
        <v>5100708.5</v>
      </c>
      <c r="E18" s="23">
        <f t="shared" si="0"/>
        <v>0.13689652488353951</v>
      </c>
      <c r="F18" s="22">
        <v>29159.5</v>
      </c>
      <c r="G18" s="22">
        <v>14415.17625</v>
      </c>
      <c r="H18" s="22">
        <v>765446.82374999998</v>
      </c>
      <c r="I18" s="22">
        <v>114817.02356249999</v>
      </c>
      <c r="J18" s="22">
        <v>19533</v>
      </c>
    </row>
    <row r="19" spans="1:39" x14ac:dyDescent="0.25">
      <c r="A19" s="42"/>
      <c r="B19" s="24" t="s">
        <v>18</v>
      </c>
      <c r="C19" s="22">
        <v>11199608.970000001</v>
      </c>
      <c r="D19" s="22">
        <v>9806284.4100000001</v>
      </c>
      <c r="E19" s="23">
        <f t="shared" si="0"/>
        <v>0.12440832208805237</v>
      </c>
      <c r="F19" s="22">
        <v>29859.5</v>
      </c>
      <c r="G19" s="22">
        <v>27636.093675000004</v>
      </c>
      <c r="H19" s="22">
        <v>1335836.7163250006</v>
      </c>
      <c r="I19" s="22">
        <v>200375.50744875</v>
      </c>
      <c r="J19" s="22">
        <v>155720.88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1" t="s">
        <v>26</v>
      </c>
      <c r="B20" s="25">
        <v>45199</v>
      </c>
      <c r="C20" s="26">
        <v>430008.35</v>
      </c>
      <c r="D20" s="26">
        <v>394960.92</v>
      </c>
      <c r="E20" s="27">
        <f t="shared" si="0"/>
        <v>8.1504068467507657E-2</v>
      </c>
      <c r="F20" s="26">
        <v>0</v>
      </c>
      <c r="G20" s="26">
        <v>1075.0208749999999</v>
      </c>
      <c r="H20" s="26">
        <v>33972.409124999991</v>
      </c>
      <c r="I20" s="26">
        <v>5095.8613687499983</v>
      </c>
      <c r="J20" s="26">
        <v>870.83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1"/>
      <c r="B21" s="28" t="s">
        <v>18</v>
      </c>
      <c r="C21" s="26">
        <v>754292.23</v>
      </c>
      <c r="D21" s="26">
        <v>674933.86</v>
      </c>
      <c r="E21" s="27">
        <f t="shared" si="0"/>
        <v>0.1052090514043874</v>
      </c>
      <c r="F21" s="26">
        <v>0</v>
      </c>
      <c r="G21" s="26">
        <v>1885.730575</v>
      </c>
      <c r="H21" s="26">
        <v>77472.639425000001</v>
      </c>
      <c r="I21" s="26">
        <v>11620.895913749999</v>
      </c>
      <c r="J21" s="26">
        <v>1662.4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2" t="s">
        <v>36</v>
      </c>
      <c r="B22" s="21">
        <v>45199</v>
      </c>
      <c r="C22" s="22">
        <v>252768.07</v>
      </c>
      <c r="D22" s="22">
        <v>218014.23</v>
      </c>
      <c r="E22" s="23">
        <f t="shared" ref="E22:E23" si="3">IF(C22=0,"N/A",+(C22-D22)/C22)</f>
        <v>0.13749299901684575</v>
      </c>
      <c r="F22" s="22">
        <v>0</v>
      </c>
      <c r="G22" s="22">
        <v>626.26017500000012</v>
      </c>
      <c r="H22" s="22">
        <v>34127.579825000001</v>
      </c>
      <c r="I22" s="22">
        <v>5119.1369737499999</v>
      </c>
      <c r="J22" s="22">
        <v>2574.73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2"/>
      <c r="B23" s="24" t="s">
        <v>18</v>
      </c>
      <c r="C23" s="22">
        <v>607822.92999999993</v>
      </c>
      <c r="D23" s="22">
        <v>553850.97</v>
      </c>
      <c r="E23" s="23">
        <f t="shared" si="3"/>
        <v>8.8795531290667112E-2</v>
      </c>
      <c r="F23" s="22">
        <v>0</v>
      </c>
      <c r="G23" s="22">
        <v>1502.8273250000002</v>
      </c>
      <c r="H23" s="22">
        <v>52469.132674999964</v>
      </c>
      <c r="I23" s="22">
        <v>7870.3699012499947</v>
      </c>
      <c r="J23" s="22">
        <v>7904.68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1" t="s">
        <v>16</v>
      </c>
      <c r="B24" s="25">
        <v>45199</v>
      </c>
      <c r="C24" s="26">
        <v>6850660.2000000002</v>
      </c>
      <c r="D24" s="26">
        <v>6204796.7000000002</v>
      </c>
      <c r="E24" s="27">
        <f t="shared" si="0"/>
        <v>9.4277555906217614E-2</v>
      </c>
      <c r="F24" s="26">
        <v>0</v>
      </c>
      <c r="G24" s="26">
        <v>17126.6505</v>
      </c>
      <c r="H24" s="26">
        <v>444726.81949999998</v>
      </c>
      <c r="I24" s="26">
        <v>66709.022924999997</v>
      </c>
      <c r="J24" s="26">
        <v>16217.75</v>
      </c>
    </row>
    <row r="25" spans="1:39" x14ac:dyDescent="0.25">
      <c r="A25" s="41"/>
      <c r="B25" s="28" t="s">
        <v>18</v>
      </c>
      <c r="C25" s="26">
        <v>16247205.949999999</v>
      </c>
      <c r="D25" s="26">
        <v>15081739.399999999</v>
      </c>
      <c r="E25" s="27">
        <f t="shared" si="0"/>
        <v>7.173335240450994E-2</v>
      </c>
      <c r="F25" s="26">
        <v>0</v>
      </c>
      <c r="G25" s="26">
        <v>40618.014875000001</v>
      </c>
      <c r="H25" s="26">
        <v>1124848.5351250006</v>
      </c>
      <c r="I25" s="26">
        <v>168727.28051250003</v>
      </c>
      <c r="J25" s="26">
        <v>91752.049999999988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2" t="s">
        <v>6</v>
      </c>
      <c r="B26" s="21">
        <v>45199</v>
      </c>
      <c r="C26" s="22">
        <v>1351515.5</v>
      </c>
      <c r="D26" s="22">
        <v>1146003.68</v>
      </c>
      <c r="E26" s="23">
        <f t="shared" si="0"/>
        <v>0.15206027603826969</v>
      </c>
      <c r="F26" s="22">
        <v>0</v>
      </c>
      <c r="G26" s="22">
        <v>3378.7887500000002</v>
      </c>
      <c r="H26" s="22">
        <v>202133.03125000006</v>
      </c>
      <c r="I26" s="22">
        <v>30319.954687500009</v>
      </c>
      <c r="J26" s="22">
        <v>9628.93</v>
      </c>
    </row>
    <row r="27" spans="1:39" x14ac:dyDescent="0.25">
      <c r="A27" s="42"/>
      <c r="B27" s="24" t="s">
        <v>18</v>
      </c>
      <c r="C27" s="22">
        <v>2954125.5</v>
      </c>
      <c r="D27" s="22">
        <v>2507077.12</v>
      </c>
      <c r="E27" s="23">
        <f t="shared" si="0"/>
        <v>0.15133019230225658</v>
      </c>
      <c r="F27" s="22">
        <v>0</v>
      </c>
      <c r="G27" s="22">
        <v>7385.3137500000012</v>
      </c>
      <c r="H27" s="22">
        <v>439663.06624999992</v>
      </c>
      <c r="I27" s="22">
        <v>65949.459937499996</v>
      </c>
      <c r="J27" s="22">
        <v>36032.44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1" t="s">
        <v>15</v>
      </c>
      <c r="B28" s="25">
        <v>45199</v>
      </c>
      <c r="C28" s="26">
        <v>411950</v>
      </c>
      <c r="D28" s="26">
        <v>380665.25</v>
      </c>
      <c r="E28" s="27">
        <f t="shared" si="0"/>
        <v>7.5943075615972813E-2</v>
      </c>
      <c r="F28" s="26">
        <v>0</v>
      </c>
      <c r="G28" s="26">
        <v>1029.875</v>
      </c>
      <c r="H28" s="26">
        <v>30254.875</v>
      </c>
      <c r="I28" s="26">
        <v>4538.2312499999998</v>
      </c>
      <c r="J28" s="26">
        <v>2908.15</v>
      </c>
    </row>
    <row r="29" spans="1:39" x14ac:dyDescent="0.25">
      <c r="A29" s="41"/>
      <c r="B29" s="28" t="s">
        <v>18</v>
      </c>
      <c r="C29" s="26">
        <v>1020100</v>
      </c>
      <c r="D29" s="26">
        <v>943588.45</v>
      </c>
      <c r="E29" s="27">
        <f t="shared" si="0"/>
        <v>7.5003970199000139E-2</v>
      </c>
      <c r="F29" s="26">
        <v>0</v>
      </c>
      <c r="G29" s="26">
        <v>2550.25</v>
      </c>
      <c r="H29" s="26">
        <v>73961.300000000047</v>
      </c>
      <c r="I29" s="26">
        <v>11094.194999999998</v>
      </c>
      <c r="J29" s="26">
        <v>3326.65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2" t="s">
        <v>51</v>
      </c>
      <c r="B30" s="21">
        <v>45199</v>
      </c>
      <c r="C30" s="22">
        <v>477019.75</v>
      </c>
      <c r="D30" s="22">
        <v>412779.75</v>
      </c>
      <c r="E30" s="23">
        <f t="shared" ref="E30:E31" si="4">IF(C30=0,"N/A",+(C30-D30)/C30)</f>
        <v>0.13466947647345839</v>
      </c>
      <c r="F30" s="22">
        <v>30</v>
      </c>
      <c r="G30" s="22">
        <v>1192.474375</v>
      </c>
      <c r="H30" s="22">
        <v>63017.525625000002</v>
      </c>
      <c r="I30" s="22">
        <v>9452.6288437500007</v>
      </c>
      <c r="J30" s="22"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2"/>
      <c r="B31" s="24" t="s">
        <v>18</v>
      </c>
      <c r="C31" s="22">
        <v>479124.75</v>
      </c>
      <c r="D31" s="22">
        <v>412787</v>
      </c>
      <c r="E31" s="23">
        <f t="shared" si="4"/>
        <v>0.13845611189987575</v>
      </c>
      <c r="F31" s="22">
        <v>30</v>
      </c>
      <c r="G31" s="22">
        <v>1197.7368750000001</v>
      </c>
      <c r="H31" s="22">
        <v>65110.013124999998</v>
      </c>
      <c r="I31" s="22">
        <v>9766.5019687500007</v>
      </c>
      <c r="J31" s="22"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3" t="s">
        <v>4</v>
      </c>
      <c r="B33" s="16">
        <f>+B24</f>
        <v>45199</v>
      </c>
      <c r="C33" s="19">
        <f>+C24+C18+C16+C26+C14+C6+C28+C12+C20+C22+C8+C30+C10</f>
        <v>21492876.640000004</v>
      </c>
      <c r="D33" s="19">
        <f>+D24+D18+D16+D26+D14+D6+D28+D12+D20+D22+D8+D30+D10</f>
        <v>18928968.450000003</v>
      </c>
      <c r="E33" s="11">
        <f t="shared" ref="E33" si="5">+(C33-D33)/C33</f>
        <v>0.11929106712632213</v>
      </c>
      <c r="F33" s="19">
        <f t="shared" ref="F33:J34" si="6">+F24+F18+F16+F26+F14+F6+F28+F12+F20+F22+F8+F30+F10</f>
        <v>29189.5</v>
      </c>
      <c r="G33" s="19">
        <f t="shared" si="6"/>
        <v>52335.737850000005</v>
      </c>
      <c r="H33" s="19">
        <f t="shared" si="6"/>
        <v>2285729.6837499999</v>
      </c>
      <c r="I33" s="19">
        <f t="shared" si="6"/>
        <v>342859.45256250008</v>
      </c>
      <c r="J33" s="19">
        <f t="shared" si="6"/>
        <v>63504.520000000019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3"/>
      <c r="B34" s="17" t="str">
        <f>+B29</f>
        <v>FYTD</v>
      </c>
      <c r="C34" s="19">
        <f>+C25+C19+C17+C27+C15+C7+C29+C13+C21+C23+C9+C31+C11</f>
        <v>44748631.869999997</v>
      </c>
      <c r="D34" s="19">
        <f>+D25+D19+D17+D27+D15+D7+D29+D13+D21+D23+D9+D31+D11</f>
        <v>40138158.5</v>
      </c>
      <c r="E34" s="11">
        <f t="shared" ref="E34" si="7">+(C34-D34)/C34</f>
        <v>0.10303048780114576</v>
      </c>
      <c r="F34" s="19">
        <f t="shared" si="6"/>
        <v>29889.5</v>
      </c>
      <c r="G34" s="19">
        <f t="shared" si="6"/>
        <v>110035.16592500002</v>
      </c>
      <c r="H34" s="19">
        <f t="shared" si="6"/>
        <v>4481270.2640750017</v>
      </c>
      <c r="I34" s="19">
        <f t="shared" si="6"/>
        <v>672190.54009500018</v>
      </c>
      <c r="J34" s="19">
        <f t="shared" si="6"/>
        <v>356516.19000000006</v>
      </c>
    </row>
    <row r="35" spans="1:39" x14ac:dyDescent="0.25">
      <c r="A35" s="4" t="s">
        <v>71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4" t="s">
        <v>5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39" ht="23.25" x14ac:dyDescent="0.35">
      <c r="A40" s="45">
        <f>+A2</f>
        <v>45199</v>
      </c>
      <c r="B40" s="45"/>
      <c r="C40" s="45"/>
      <c r="D40" s="45"/>
      <c r="E40" s="45"/>
      <c r="F40" s="45"/>
      <c r="G40" s="45"/>
      <c r="H40" s="45"/>
      <c r="I40" s="45"/>
      <c r="J40" s="45"/>
    </row>
    <row r="41" spans="1:39" ht="23.25" x14ac:dyDescent="0.35">
      <c r="A41" s="45" t="s">
        <v>29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39" x14ac:dyDescent="0.25">
      <c r="A42" s="46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11</v>
      </c>
    </row>
    <row r="43" spans="1:39" x14ac:dyDescent="0.25">
      <c r="A43" s="47"/>
      <c r="B43" s="17" t="s">
        <v>18</v>
      </c>
      <c r="C43" s="31" t="s">
        <v>7</v>
      </c>
      <c r="D43" s="31" t="s">
        <v>0</v>
      </c>
      <c r="E43" s="31" t="s">
        <v>8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1" t="s">
        <v>27</v>
      </c>
      <c r="B44" s="15">
        <v>45199</v>
      </c>
      <c r="C44" s="14">
        <v>36998675.280000001</v>
      </c>
      <c r="D44" s="14">
        <v>32957535.489999998</v>
      </c>
      <c r="E44" s="27">
        <f t="shared" ref="E44:E67" si="8">IF(C44=0,"N/A",+(C44-D44)/C44)</f>
        <v>0.10922390489435931</v>
      </c>
      <c r="F44" s="14">
        <v>2972720.92</v>
      </c>
      <c r="G44" s="26">
        <v>85335.4859</v>
      </c>
      <c r="H44" s="14">
        <v>983083.38410000294</v>
      </c>
      <c r="I44" s="14">
        <v>147462.50761500045</v>
      </c>
      <c r="J44" s="14">
        <v>0</v>
      </c>
      <c r="M44" s="13"/>
    </row>
    <row r="45" spans="1:39" x14ac:dyDescent="0.25">
      <c r="A45" s="41"/>
      <c r="B45" s="10" t="s">
        <v>18</v>
      </c>
      <c r="C45" s="14">
        <v>80197924.299999997</v>
      </c>
      <c r="D45" s="14">
        <v>71807341.769999996</v>
      </c>
      <c r="E45" s="27">
        <f t="shared" si="8"/>
        <v>0.10462343761682621</v>
      </c>
      <c r="F45" s="14">
        <v>4460410.5</v>
      </c>
      <c r="G45" s="26">
        <v>189824.6545</v>
      </c>
      <c r="H45" s="14">
        <v>3740347.375500001</v>
      </c>
      <c r="I45" s="14">
        <v>561052.10632500018</v>
      </c>
      <c r="J45" s="14">
        <v>0</v>
      </c>
    </row>
    <row r="46" spans="1:39" x14ac:dyDescent="0.25">
      <c r="A46" s="42" t="s">
        <v>44</v>
      </c>
      <c r="B46" s="21">
        <v>45199</v>
      </c>
      <c r="C46" s="22">
        <v>4921284.18</v>
      </c>
      <c r="D46" s="22">
        <v>4652106.3499999996</v>
      </c>
      <c r="E46" s="23">
        <f t="shared" si="8"/>
        <v>5.4696664560427821E-2</v>
      </c>
      <c r="F46" s="22">
        <v>200422.71</v>
      </c>
      <c r="G46" s="22">
        <v>12303.210449999999</v>
      </c>
      <c r="H46" s="22">
        <v>56451.909550000084</v>
      </c>
      <c r="I46" s="22">
        <v>8467.7864325000119</v>
      </c>
      <c r="J46" s="22">
        <v>0</v>
      </c>
    </row>
    <row r="47" spans="1:39" x14ac:dyDescent="0.25">
      <c r="A47" s="42"/>
      <c r="B47" s="24" t="s">
        <v>18</v>
      </c>
      <c r="C47" s="22">
        <v>11093355.379999999</v>
      </c>
      <c r="D47" s="22">
        <v>10371054.709999999</v>
      </c>
      <c r="E47" s="23">
        <f t="shared" si="8"/>
        <v>6.5111108880746948E-2</v>
      </c>
      <c r="F47" s="22">
        <v>475095.30999999994</v>
      </c>
      <c r="G47" s="22">
        <v>27733.388449999999</v>
      </c>
      <c r="H47" s="22">
        <v>219471.97154999999</v>
      </c>
      <c r="I47" s="22">
        <v>32920.795732499988</v>
      </c>
      <c r="J47" s="22">
        <v>0</v>
      </c>
    </row>
    <row r="48" spans="1:39" x14ac:dyDescent="0.25">
      <c r="A48" s="51" t="s">
        <v>28</v>
      </c>
      <c r="B48" s="15">
        <v>45199</v>
      </c>
      <c r="C48" s="14">
        <v>18826191.16</v>
      </c>
      <c r="D48" s="14">
        <v>17788518.649999999</v>
      </c>
      <c r="E48" s="27">
        <f t="shared" si="8"/>
        <v>5.511855803338192E-2</v>
      </c>
      <c r="F48" s="14">
        <v>509791.36</v>
      </c>
      <c r="G48" s="26">
        <v>47097.317899999995</v>
      </c>
      <c r="H48" s="14">
        <v>480783.83210000163</v>
      </c>
      <c r="I48" s="14">
        <v>72117.574815000247</v>
      </c>
      <c r="J48" s="14">
        <v>0</v>
      </c>
    </row>
    <row r="49" spans="1:10" x14ac:dyDescent="0.25">
      <c r="A49" s="52"/>
      <c r="B49" s="10" t="s">
        <v>18</v>
      </c>
      <c r="C49" s="14">
        <v>43708145.159999996</v>
      </c>
      <c r="D49" s="14">
        <v>40960902.43</v>
      </c>
      <c r="E49" s="27">
        <f t="shared" si="8"/>
        <v>6.2854251077077664E-2</v>
      </c>
      <c r="F49" s="14">
        <v>851972.05999999994</v>
      </c>
      <c r="G49" s="26">
        <v>108160.30290000001</v>
      </c>
      <c r="H49" s="14">
        <v>1787110.3670999967</v>
      </c>
      <c r="I49" s="14">
        <v>268066.55506500031</v>
      </c>
      <c r="J49" s="14">
        <v>0</v>
      </c>
    </row>
    <row r="50" spans="1:10" x14ac:dyDescent="0.25">
      <c r="A50" s="48" t="s">
        <v>48</v>
      </c>
      <c r="B50" s="21">
        <v>45199</v>
      </c>
      <c r="C50" s="22">
        <v>324556.36</v>
      </c>
      <c r="D50" s="22">
        <v>308621.42</v>
      </c>
      <c r="E50" s="23">
        <f t="shared" ref="E50:E51" si="9">IF(C50=0,"N/A",+(C50-D50)/C50)</f>
        <v>4.9097605112406371E-2</v>
      </c>
      <c r="F50" s="22">
        <v>13811.6</v>
      </c>
      <c r="G50" s="22">
        <v>811.39089999999999</v>
      </c>
      <c r="H50" s="22">
        <v>1311.9491000000021</v>
      </c>
      <c r="I50" s="22">
        <v>196.7923650000003</v>
      </c>
      <c r="J50" s="22">
        <v>0</v>
      </c>
    </row>
    <row r="51" spans="1:10" x14ac:dyDescent="0.25">
      <c r="A51" s="49"/>
      <c r="B51" s="24" t="s">
        <v>18</v>
      </c>
      <c r="C51" s="22">
        <v>820636.17999999993</v>
      </c>
      <c r="D51" s="22">
        <v>749422.46</v>
      </c>
      <c r="E51" s="23">
        <f t="shared" si="9"/>
        <v>8.6778674564409256E-2</v>
      </c>
      <c r="F51" s="22">
        <v>66832.22</v>
      </c>
      <c r="G51" s="22">
        <v>2051.5904499999997</v>
      </c>
      <c r="H51" s="22">
        <v>2329.9095499999712</v>
      </c>
      <c r="I51" s="22">
        <v>349.48663874999704</v>
      </c>
      <c r="J51" s="22">
        <v>0</v>
      </c>
    </row>
    <row r="52" spans="1:10" x14ac:dyDescent="0.25">
      <c r="A52" s="51" t="s">
        <v>40</v>
      </c>
      <c r="B52" s="15">
        <v>45199</v>
      </c>
      <c r="C52" s="14">
        <v>154122794.12</v>
      </c>
      <c r="D52" s="14">
        <v>139239591.56</v>
      </c>
      <c r="E52" s="27">
        <f t="shared" si="8"/>
        <v>9.656717323987743E-2</v>
      </c>
      <c r="F52" s="14">
        <v>8828018.4499999993</v>
      </c>
      <c r="G52" s="26">
        <v>363236.93917500007</v>
      </c>
      <c r="H52" s="14">
        <v>5691947.1708250027</v>
      </c>
      <c r="I52" s="14">
        <v>853792.07562375034</v>
      </c>
      <c r="J52" s="14">
        <v>0</v>
      </c>
    </row>
    <row r="53" spans="1:10" x14ac:dyDescent="0.25">
      <c r="A53" s="52"/>
      <c r="B53" s="10" t="s">
        <v>18</v>
      </c>
      <c r="C53" s="14">
        <v>338179531.57999998</v>
      </c>
      <c r="D53" s="14">
        <v>307784682.59000003</v>
      </c>
      <c r="E53" s="27">
        <f t="shared" si="8"/>
        <v>8.9877849342309246E-2</v>
      </c>
      <c r="F53" s="14">
        <v>12733608.34</v>
      </c>
      <c r="G53" s="26">
        <v>813614.80810000002</v>
      </c>
      <c r="H53" s="14">
        <v>16847625.84189995</v>
      </c>
      <c r="I53" s="14">
        <v>2527143.8762849988</v>
      </c>
      <c r="J53" s="14">
        <v>0</v>
      </c>
    </row>
    <row r="54" spans="1:10" x14ac:dyDescent="0.25">
      <c r="A54" s="48" t="s">
        <v>49</v>
      </c>
      <c r="B54" s="21">
        <v>45199</v>
      </c>
      <c r="C54" s="22">
        <v>2198999.2400000002</v>
      </c>
      <c r="D54" s="22">
        <v>2126728.4900000002</v>
      </c>
      <c r="E54" s="23">
        <f t="shared" si="8"/>
        <v>3.2865291031205626E-2</v>
      </c>
      <c r="F54" s="22">
        <v>3300</v>
      </c>
      <c r="G54" s="22">
        <v>5497.4981000000007</v>
      </c>
      <c r="H54" s="22">
        <v>63473.251900000003</v>
      </c>
      <c r="I54" s="22">
        <v>9520.9877849999993</v>
      </c>
      <c r="J54" s="22">
        <v>0</v>
      </c>
    </row>
    <row r="55" spans="1:10" x14ac:dyDescent="0.25">
      <c r="A55" s="49"/>
      <c r="B55" s="24" t="s">
        <v>18</v>
      </c>
      <c r="C55" s="22">
        <v>2379495.4000000004</v>
      </c>
      <c r="D55" s="22">
        <v>2294313.8800000004</v>
      </c>
      <c r="E55" s="23">
        <f t="shared" si="8"/>
        <v>3.5798144430117411E-2</v>
      </c>
      <c r="F55" s="22">
        <v>3300</v>
      </c>
      <c r="G55" s="22">
        <v>5948.7385000000004</v>
      </c>
      <c r="H55" s="22">
        <v>75932.781500000012</v>
      </c>
      <c r="I55" s="22">
        <v>11389.917224999997</v>
      </c>
      <c r="J55" s="22">
        <v>0</v>
      </c>
    </row>
    <row r="56" spans="1:10" x14ac:dyDescent="0.25">
      <c r="A56" s="41" t="s">
        <v>42</v>
      </c>
      <c r="B56" s="15">
        <v>45199</v>
      </c>
      <c r="C56" s="14">
        <v>10158374.779999999</v>
      </c>
      <c r="D56" s="14">
        <v>9478493.0700000003</v>
      </c>
      <c r="E56" s="27">
        <f t="shared" si="8"/>
        <v>6.6928197150056226E-2</v>
      </c>
      <c r="F56" s="14">
        <v>241492.39</v>
      </c>
      <c r="G56" s="26">
        <v>-61373.073049999992</v>
      </c>
      <c r="H56" s="14">
        <v>499762.39304999902</v>
      </c>
      <c r="I56" s="14">
        <v>74964.358957499848</v>
      </c>
      <c r="J56" s="14">
        <v>0</v>
      </c>
    </row>
    <row r="57" spans="1:10" x14ac:dyDescent="0.25">
      <c r="A57" s="41"/>
      <c r="B57" s="10" t="s">
        <v>18</v>
      </c>
      <c r="C57" s="14">
        <v>20065476.539999999</v>
      </c>
      <c r="D57" s="14">
        <v>18720500.399999999</v>
      </c>
      <c r="E57" s="27">
        <f t="shared" si="8"/>
        <v>6.7029364456848359E-2</v>
      </c>
      <c r="F57" s="14">
        <v>396002.82</v>
      </c>
      <c r="G57" s="26">
        <v>-36605.318649999994</v>
      </c>
      <c r="H57" s="14">
        <v>985578.63865000056</v>
      </c>
      <c r="I57" s="14">
        <v>147836.7957975</v>
      </c>
      <c r="J57" s="14">
        <v>0</v>
      </c>
    </row>
    <row r="58" spans="1:10" x14ac:dyDescent="0.25">
      <c r="A58" s="48" t="s">
        <v>41</v>
      </c>
      <c r="B58" s="21">
        <v>45199</v>
      </c>
      <c r="C58" s="22">
        <v>175005166.63</v>
      </c>
      <c r="D58" s="22">
        <v>155135636.25</v>
      </c>
      <c r="E58" s="23">
        <f t="shared" si="8"/>
        <v>0.11353682158429425</v>
      </c>
      <c r="F58" s="22">
        <v>8365650.0499999998</v>
      </c>
      <c r="G58" s="22">
        <v>416598.79144999996</v>
      </c>
      <c r="H58" s="22">
        <v>11087281.538549995</v>
      </c>
      <c r="I58" s="22">
        <v>1663092.2307824993</v>
      </c>
      <c r="J58" s="22">
        <v>0</v>
      </c>
    </row>
    <row r="59" spans="1:10" x14ac:dyDescent="0.25">
      <c r="A59" s="49"/>
      <c r="B59" s="24" t="s">
        <v>18</v>
      </c>
      <c r="C59" s="22">
        <v>378752844.52999997</v>
      </c>
      <c r="D59" s="22">
        <v>332614040.06999999</v>
      </c>
      <c r="E59" s="23">
        <f t="shared" si="8"/>
        <v>0.1218177107481643</v>
      </c>
      <c r="F59" s="22">
        <v>13467082.039999999</v>
      </c>
      <c r="G59" s="22">
        <v>913214.40622500004</v>
      </c>
      <c r="H59" s="22">
        <v>31758508.01377498</v>
      </c>
      <c r="I59" s="22">
        <v>4763776.2020662511</v>
      </c>
      <c r="J59" s="22">
        <v>0</v>
      </c>
    </row>
    <row r="60" spans="1:10" x14ac:dyDescent="0.25">
      <c r="A60" s="41" t="s">
        <v>45</v>
      </c>
      <c r="B60" s="15">
        <v>45199</v>
      </c>
      <c r="C60" s="14">
        <v>1768780.29</v>
      </c>
      <c r="D60" s="14">
        <v>1707960.02</v>
      </c>
      <c r="E60" s="27">
        <f t="shared" ref="E60:E61" si="10">IF(C60=0,"N/A",+(C60-D60)/C60)</f>
        <v>3.4385429521040185E-2</v>
      </c>
      <c r="F60" s="14">
        <v>119873.7</v>
      </c>
      <c r="G60" s="26">
        <v>4421.9507250000006</v>
      </c>
      <c r="H60" s="14">
        <v>0</v>
      </c>
      <c r="I60" s="14">
        <v>0</v>
      </c>
      <c r="J60" s="14">
        <v>0</v>
      </c>
    </row>
    <row r="61" spans="1:10" x14ac:dyDescent="0.25">
      <c r="A61" s="41"/>
      <c r="B61" s="10" t="s">
        <v>18</v>
      </c>
      <c r="C61" s="14">
        <v>3736226.6399999997</v>
      </c>
      <c r="D61" s="14">
        <v>3531837</v>
      </c>
      <c r="E61" s="27">
        <f t="shared" si="10"/>
        <v>5.4704829148158871E-2</v>
      </c>
      <c r="F61" s="14">
        <v>251795.59999999998</v>
      </c>
      <c r="G61" s="26">
        <v>19373.886599999998</v>
      </c>
      <c r="H61" s="14">
        <v>15490.253399999696</v>
      </c>
      <c r="I61" s="14">
        <v>2323.5386437499865</v>
      </c>
      <c r="J61" s="14">
        <v>0</v>
      </c>
    </row>
    <row r="62" spans="1:10" x14ac:dyDescent="0.25">
      <c r="A62" s="48" t="s">
        <v>47</v>
      </c>
      <c r="B62" s="21">
        <v>45199</v>
      </c>
      <c r="C62" s="22">
        <v>11977375.800000001</v>
      </c>
      <c r="D62" s="22">
        <v>10585425.789999999</v>
      </c>
      <c r="E62" s="23">
        <f t="shared" ref="E62:E63" si="11">IF(C62=0,"N/A",+(C62-D62)/C62)</f>
        <v>0.11621494000380296</v>
      </c>
      <c r="F62" s="22">
        <v>2411728.4900000002</v>
      </c>
      <c r="G62" s="22">
        <v>23914.118275000001</v>
      </c>
      <c r="H62" s="22">
        <v>1.7250013770535588E-3</v>
      </c>
      <c r="I62" s="22">
        <v>2.5875020655803383E-4</v>
      </c>
      <c r="J62" s="22">
        <v>0</v>
      </c>
    </row>
    <row r="63" spans="1:10" x14ac:dyDescent="0.25">
      <c r="A63" s="49"/>
      <c r="B63" s="24" t="s">
        <v>18</v>
      </c>
      <c r="C63" s="22">
        <v>20548541.98</v>
      </c>
      <c r="D63" s="22">
        <v>17930262.629999999</v>
      </c>
      <c r="E63" s="23">
        <f t="shared" si="11"/>
        <v>0.12741922772663802</v>
      </c>
      <c r="F63" s="22">
        <v>4571663.33</v>
      </c>
      <c r="G63" s="22">
        <v>39942.196624999997</v>
      </c>
      <c r="H63" s="22">
        <v>3.3750014845281839E-3</v>
      </c>
      <c r="I63" s="22">
        <v>7.7625020931009208E-4</v>
      </c>
      <c r="J63" s="22">
        <v>0</v>
      </c>
    </row>
    <row r="64" spans="1:10" ht="15" customHeight="1" x14ac:dyDescent="0.25">
      <c r="A64" s="41" t="s">
        <v>43</v>
      </c>
      <c r="B64" s="15">
        <v>45199</v>
      </c>
      <c r="C64" s="14">
        <v>4141977.6000000001</v>
      </c>
      <c r="D64" s="14">
        <v>3492760.25</v>
      </c>
      <c r="E64" s="27">
        <f t="shared" si="8"/>
        <v>0.15674091284317909</v>
      </c>
      <c r="F64" s="14">
        <v>267634.95</v>
      </c>
      <c r="G64" s="26">
        <v>9685.8566250000003</v>
      </c>
      <c r="H64" s="14">
        <v>371896.54337500007</v>
      </c>
      <c r="I64" s="14">
        <v>55784.481506250006</v>
      </c>
      <c r="J64" s="14">
        <v>0</v>
      </c>
    </row>
    <row r="65" spans="1:10" x14ac:dyDescent="0.25">
      <c r="A65" s="41"/>
      <c r="B65" s="10" t="s">
        <v>18</v>
      </c>
      <c r="C65" s="14">
        <v>8008153.5299999993</v>
      </c>
      <c r="D65" s="14">
        <v>6965289.6099999994</v>
      </c>
      <c r="E65" s="27">
        <f t="shared" si="8"/>
        <v>0.13022526554882372</v>
      </c>
      <c r="F65" s="14">
        <v>400428.92000000004</v>
      </c>
      <c r="G65" s="26">
        <v>19019.311525000001</v>
      </c>
      <c r="H65" s="14">
        <v>623415.68847499986</v>
      </c>
      <c r="I65" s="14">
        <v>93512.353271250002</v>
      </c>
      <c r="J65" s="14">
        <v>0</v>
      </c>
    </row>
    <row r="66" spans="1:10" x14ac:dyDescent="0.25">
      <c r="A66" s="48" t="s">
        <v>46</v>
      </c>
      <c r="B66" s="21">
        <v>45199</v>
      </c>
      <c r="C66" s="22">
        <v>513613.83</v>
      </c>
      <c r="D66" s="22">
        <v>472396.64</v>
      </c>
      <c r="E66" s="23">
        <f t="shared" si="8"/>
        <v>8.0249377241263145E-2</v>
      </c>
      <c r="F66" s="22">
        <v>18853.990000000002</v>
      </c>
      <c r="G66" s="22">
        <v>1235.7496000000001</v>
      </c>
      <c r="H66" s="22">
        <v>21127.450400000002</v>
      </c>
      <c r="I66" s="22">
        <v>3169.1175600000001</v>
      </c>
      <c r="J66" s="22">
        <v>0</v>
      </c>
    </row>
    <row r="67" spans="1:10" x14ac:dyDescent="0.25">
      <c r="A67" s="49"/>
      <c r="B67" s="24" t="s">
        <v>18</v>
      </c>
      <c r="C67" s="22">
        <v>1353609.6800000002</v>
      </c>
      <c r="D67" s="22">
        <v>1133685.3999999999</v>
      </c>
      <c r="E67" s="23">
        <f t="shared" si="8"/>
        <v>0.16247244922184675</v>
      </c>
      <c r="F67" s="22">
        <v>52558.36</v>
      </c>
      <c r="G67" s="22">
        <v>3241.7983000000004</v>
      </c>
      <c r="H67" s="22">
        <v>127790.67170000027</v>
      </c>
      <c r="I67" s="22">
        <v>19168.600755000003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43" t="s">
        <v>4</v>
      </c>
      <c r="B69" s="16">
        <f>+B64</f>
        <v>45199</v>
      </c>
      <c r="C69" s="19">
        <f>+C44+C46+C48+C52+C56+C58+C64+C60+C66+C62+C50+C54</f>
        <v>420957789.27000004</v>
      </c>
      <c r="D69" s="19">
        <f>+D44+D46+D48+D52+D56+D58+D64+D60+D66+D62+D50+D54</f>
        <v>377945773.98000002</v>
      </c>
      <c r="E69" s="11">
        <f>IF(C69=0,"N/A",+(C69-D69)/C69)</f>
        <v>0.10217655163143292</v>
      </c>
      <c r="F69" s="19">
        <f t="shared" ref="F69:J70" si="12">+F44+F46+F48+F52+F56+F58+F64+F60+F66+F62+F50+F54</f>
        <v>23953298.609999999</v>
      </c>
      <c r="G69" s="19">
        <f t="shared" si="12"/>
        <v>908765.23605000007</v>
      </c>
      <c r="H69" s="19">
        <f t="shared" si="12"/>
        <v>19257119.424675003</v>
      </c>
      <c r="I69" s="19">
        <f t="shared" si="12"/>
        <v>2888567.9137012502</v>
      </c>
      <c r="J69" s="19">
        <f t="shared" si="12"/>
        <v>0</v>
      </c>
    </row>
    <row r="70" spans="1:10" x14ac:dyDescent="0.25">
      <c r="A70" s="43"/>
      <c r="B70" s="17" t="str">
        <f>+B65</f>
        <v>FYTD</v>
      </c>
      <c r="C70" s="19">
        <f>+C45+C47+C49+C53+C57+C59+C65+C61+C67+C63+C51+C55</f>
        <v>908843940.89999986</v>
      </c>
      <c r="D70" s="19">
        <f>+D45+D47+D49+D53+D57+D59+D65+D61+D67+D63+D51+D55</f>
        <v>814863332.95000005</v>
      </c>
      <c r="E70" s="11">
        <f>IF(C70=0,"N/A",+(C70-D70)/C70)</f>
        <v>0.1034067607436913</v>
      </c>
      <c r="F70" s="19">
        <f t="shared" si="12"/>
        <v>37730749.5</v>
      </c>
      <c r="G70" s="19">
        <f t="shared" si="12"/>
        <v>2105519.7635250003</v>
      </c>
      <c r="H70" s="19">
        <f t="shared" si="12"/>
        <v>56183601.516474918</v>
      </c>
      <c r="I70" s="19">
        <f t="shared" si="12"/>
        <v>8427540.2285812497</v>
      </c>
      <c r="J70" s="19">
        <f t="shared" si="12"/>
        <v>0</v>
      </c>
    </row>
    <row r="71" spans="1:10" x14ac:dyDescent="0.25">
      <c r="A71" s="4" t="s">
        <v>71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45" t="s">
        <v>30</v>
      </c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25">
      <c r="A77" s="43" t="s">
        <v>31</v>
      </c>
      <c r="B77" s="16">
        <f>+B69</f>
        <v>45199</v>
      </c>
      <c r="C77" s="19">
        <f>+C69+C33</f>
        <v>442450665.91000003</v>
      </c>
      <c r="D77" s="19">
        <f>+D69+D33</f>
        <v>396874742.43000001</v>
      </c>
      <c r="E77" s="11">
        <f t="shared" ref="E77:E78" si="13">+(C77-D77)/C77</f>
        <v>0.10300792154140577</v>
      </c>
      <c r="F77" s="19">
        <f t="shared" ref="F77:J78" si="14">+F69+F33</f>
        <v>23982488.109999999</v>
      </c>
      <c r="G77" s="19">
        <f t="shared" si="14"/>
        <v>961100.9739000001</v>
      </c>
      <c r="H77" s="19">
        <f t="shared" si="14"/>
        <v>21542849.108425003</v>
      </c>
      <c r="I77" s="19">
        <f t="shared" si="14"/>
        <v>3231427.3662637505</v>
      </c>
      <c r="J77" s="19">
        <f t="shared" si="14"/>
        <v>63504.520000000019</v>
      </c>
    </row>
    <row r="78" spans="1:10" x14ac:dyDescent="0.25">
      <c r="A78" s="43"/>
      <c r="B78" s="16" t="str">
        <f>+B70</f>
        <v>FYTD</v>
      </c>
      <c r="C78" s="19">
        <f>+C70+C34</f>
        <v>953592572.76999986</v>
      </c>
      <c r="D78" s="19">
        <f>+D70+D34</f>
        <v>855001491.45000005</v>
      </c>
      <c r="E78" s="11">
        <f t="shared" si="13"/>
        <v>0.10338910362274741</v>
      </c>
      <c r="F78" s="19">
        <f t="shared" si="14"/>
        <v>37760639</v>
      </c>
      <c r="G78" s="19">
        <f t="shared" si="14"/>
        <v>2215554.9294500002</v>
      </c>
      <c r="H78" s="19">
        <f t="shared" si="14"/>
        <v>60664871.780549921</v>
      </c>
      <c r="I78" s="19">
        <f t="shared" si="14"/>
        <v>9099730.7686762493</v>
      </c>
      <c r="J78" s="19">
        <f t="shared" si="14"/>
        <v>356516.19000000006</v>
      </c>
    </row>
    <row r="79" spans="1:10" x14ac:dyDescent="0.25">
      <c r="A79" s="50" t="s">
        <v>71</v>
      </c>
      <c r="B79" s="50"/>
      <c r="C79" s="50"/>
      <c r="D79" s="50"/>
      <c r="E79" s="50"/>
      <c r="F79" s="50"/>
      <c r="G79" s="50"/>
      <c r="H79" s="50"/>
      <c r="I79" s="50"/>
      <c r="J79" s="50"/>
    </row>
    <row r="80" spans="1:10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 x14ac:dyDescent="0.25">
      <c r="A81" s="53" t="s">
        <v>10</v>
      </c>
      <c r="B81" s="53"/>
      <c r="C81" s="53"/>
      <c r="D81" s="53"/>
      <c r="E81" s="53"/>
      <c r="F81" s="53"/>
      <c r="G81" s="53"/>
      <c r="H81" s="53"/>
      <c r="I81" s="53"/>
      <c r="J81" s="53"/>
    </row>
    <row r="82" spans="1:10" ht="29.25" customHeight="1" x14ac:dyDescent="0.25">
      <c r="A82" s="53" t="s">
        <v>13</v>
      </c>
      <c r="B82" s="53"/>
      <c r="C82" s="53"/>
      <c r="D82" s="53"/>
      <c r="E82" s="53"/>
      <c r="F82" s="53"/>
      <c r="G82" s="53"/>
      <c r="H82" s="53"/>
      <c r="I82" s="53"/>
      <c r="J82" s="53"/>
    </row>
    <row r="83" spans="1:10" x14ac:dyDescent="0.25">
      <c r="A83" s="54" t="s">
        <v>34</v>
      </c>
      <c r="B83" s="55"/>
      <c r="C83" s="55"/>
      <c r="D83" s="55"/>
      <c r="E83" s="55"/>
      <c r="F83" s="55"/>
      <c r="G83" s="55"/>
      <c r="H83" s="55"/>
      <c r="I83" s="55"/>
      <c r="J83" s="55"/>
    </row>
    <row r="84" spans="1:10" ht="29.25" customHeight="1" x14ac:dyDescent="0.25">
      <c r="A84" s="53" t="s">
        <v>35</v>
      </c>
      <c r="B84" s="53"/>
      <c r="C84" s="53"/>
      <c r="D84" s="53"/>
      <c r="E84" s="53"/>
      <c r="F84" s="53"/>
      <c r="G84" s="53"/>
      <c r="H84" s="53"/>
      <c r="I84" s="53"/>
      <c r="J84" s="53"/>
    </row>
    <row r="85" spans="1:10" x14ac:dyDescent="0.25">
      <c r="A85" s="53" t="s">
        <v>9</v>
      </c>
      <c r="B85" s="53"/>
      <c r="C85" s="53"/>
      <c r="D85" s="53"/>
      <c r="E85" s="53"/>
      <c r="F85" s="53"/>
      <c r="G85" s="53"/>
      <c r="H85" s="53"/>
      <c r="I85" s="53"/>
      <c r="J85" s="53"/>
    </row>
    <row r="86" spans="1:10" x14ac:dyDescent="0.25">
      <c r="A86" s="53" t="s">
        <v>12</v>
      </c>
      <c r="B86" s="53"/>
      <c r="C86" s="53"/>
      <c r="D86" s="53"/>
      <c r="E86" s="53"/>
      <c r="F86" s="53"/>
      <c r="G86" s="53"/>
      <c r="H86" s="53"/>
      <c r="I86" s="53"/>
      <c r="J86" s="32"/>
    </row>
    <row r="87" spans="1:10" x14ac:dyDescent="0.25">
      <c r="A87" s="50" t="s">
        <v>32</v>
      </c>
      <c r="B87" s="50"/>
      <c r="C87" s="50"/>
      <c r="D87" s="50"/>
      <c r="E87" s="50"/>
      <c r="F87" s="50"/>
      <c r="G87" s="50"/>
      <c r="H87" s="50"/>
      <c r="I87" s="50"/>
      <c r="J87" s="50"/>
    </row>
    <row r="88" spans="1:10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</row>
    <row r="90" spans="1:10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</row>
  </sheetData>
  <mergeCells count="47">
    <mergeCell ref="A86:I86"/>
    <mergeCell ref="A87:J87"/>
    <mergeCell ref="A81:J81"/>
    <mergeCell ref="A82:J82"/>
    <mergeCell ref="A83:J83"/>
    <mergeCell ref="A84:J84"/>
    <mergeCell ref="A85:J85"/>
    <mergeCell ref="A90:J90"/>
    <mergeCell ref="A48:A49"/>
    <mergeCell ref="A39:J39"/>
    <mergeCell ref="A44:A45"/>
    <mergeCell ref="A46:A47"/>
    <mergeCell ref="A77:A78"/>
    <mergeCell ref="A79:J79"/>
    <mergeCell ref="A89:J89"/>
    <mergeCell ref="A52:A53"/>
    <mergeCell ref="A56:A57"/>
    <mergeCell ref="A58:A59"/>
    <mergeCell ref="A64:A65"/>
    <mergeCell ref="A69:A70"/>
    <mergeCell ref="A76:J76"/>
    <mergeCell ref="A60:A61"/>
    <mergeCell ref="A66:A67"/>
    <mergeCell ref="A62:A63"/>
    <mergeCell ref="A40:J40"/>
    <mergeCell ref="A41:J41"/>
    <mergeCell ref="A42:A43"/>
    <mergeCell ref="A50:A51"/>
    <mergeCell ref="A54:A55"/>
    <mergeCell ref="A1:J1"/>
    <mergeCell ref="A2:J2"/>
    <mergeCell ref="A3:J3"/>
    <mergeCell ref="A4:A5"/>
    <mergeCell ref="A6:A7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370-5D54-41E0-B50A-9AF711E96B37}">
  <dimension ref="A2:J36"/>
  <sheetViews>
    <sheetView topLeftCell="A7" workbookViewId="0">
      <selection activeCell="A2" sqref="A2:H2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</cols>
  <sheetData>
    <row r="2" spans="1:10" ht="23.25" x14ac:dyDescent="0.25">
      <c r="A2" s="44" t="s">
        <v>53</v>
      </c>
      <c r="B2" s="44"/>
      <c r="C2" s="44"/>
      <c r="D2" s="44"/>
      <c r="E2" s="44"/>
      <c r="F2" s="44"/>
      <c r="G2" s="44"/>
      <c r="H2" s="44"/>
      <c r="I2" s="7"/>
    </row>
    <row r="3" spans="1:10" ht="23.25" x14ac:dyDescent="0.35">
      <c r="A3" s="45">
        <v>45199</v>
      </c>
      <c r="B3" s="45"/>
      <c r="C3" s="45"/>
      <c r="D3" s="45"/>
      <c r="E3" s="45"/>
      <c r="F3" s="45"/>
      <c r="G3" s="45"/>
      <c r="H3" s="45"/>
      <c r="I3" s="8"/>
      <c r="J3" s="8"/>
    </row>
    <row r="4" spans="1:10" ht="23.25" x14ac:dyDescent="0.35">
      <c r="A4" s="8"/>
      <c r="B4" s="8"/>
      <c r="C4" s="8"/>
      <c r="D4" s="8"/>
      <c r="E4" s="8"/>
      <c r="F4" s="8"/>
      <c r="G4" s="8"/>
      <c r="H4" s="8"/>
      <c r="I4" s="8"/>
    </row>
    <row r="5" spans="1:10" ht="30" x14ac:dyDescent="0.25">
      <c r="C5" s="33" t="s">
        <v>54</v>
      </c>
      <c r="D5" s="33" t="s">
        <v>55</v>
      </c>
      <c r="E5" s="33" t="s">
        <v>56</v>
      </c>
      <c r="F5" s="34" t="s">
        <v>57</v>
      </c>
      <c r="G5" s="34" t="s">
        <v>8</v>
      </c>
    </row>
    <row r="6" spans="1:10" x14ac:dyDescent="0.25">
      <c r="A6" s="1" t="s">
        <v>60</v>
      </c>
      <c r="C6" s="35">
        <v>1506031.12</v>
      </c>
      <c r="D6" s="2">
        <f>+IF(C6=0,"N/A",C6/C$18)</f>
        <v>3.4038396504670336E-3</v>
      </c>
      <c r="E6" s="35">
        <v>933352.14</v>
      </c>
      <c r="F6" s="35">
        <f>+C6-E6</f>
        <v>572678.9800000001</v>
      </c>
      <c r="G6" s="2">
        <f>+IF(C6=0,"N/A",F6/C6)</f>
        <v>0.38025706932271097</v>
      </c>
    </row>
    <row r="7" spans="1:10" x14ac:dyDescent="0.25">
      <c r="A7" s="1" t="s">
        <v>61</v>
      </c>
      <c r="C7" s="35">
        <v>515024.44</v>
      </c>
      <c r="D7" s="2">
        <f t="shared" ref="D7:D17" si="0">+IF(C7=0,"N/A",C7/C$18)</f>
        <v>1.1640268162795863E-3</v>
      </c>
      <c r="E7" s="35">
        <v>450012.63</v>
      </c>
      <c r="F7" s="35">
        <f t="shared" ref="F7:F18" si="1">+C7-E7</f>
        <v>65011.81</v>
      </c>
      <c r="G7" s="2">
        <f t="shared" ref="G7:G18" si="2">+IF(C7=0,"N/A",F7/C7)</f>
        <v>0.12623053383641367</v>
      </c>
    </row>
    <row r="8" spans="1:10" x14ac:dyDescent="0.25">
      <c r="A8" s="1" t="s">
        <v>62</v>
      </c>
      <c r="C8" s="35">
        <v>227006.25999999998</v>
      </c>
      <c r="D8" s="2">
        <f t="shared" si="0"/>
        <v>5.1306569859740241E-4</v>
      </c>
      <c r="E8" s="35">
        <v>167847.39999999997</v>
      </c>
      <c r="F8" s="35">
        <f t="shared" si="1"/>
        <v>59158.860000000015</v>
      </c>
      <c r="G8" s="2">
        <f t="shared" si="2"/>
        <v>0.26060453134640438</v>
      </c>
    </row>
    <row r="9" spans="1:10" x14ac:dyDescent="0.25">
      <c r="A9" s="1" t="s">
        <v>63</v>
      </c>
      <c r="C9" s="35">
        <v>44631.219999999994</v>
      </c>
      <c r="D9" s="2">
        <f t="shared" si="0"/>
        <v>1.0087276037477715E-4</v>
      </c>
      <c r="E9" s="35">
        <v>49046.39</v>
      </c>
      <c r="F9" s="35">
        <f t="shared" si="1"/>
        <v>-4415.1700000000055</v>
      </c>
      <c r="G9" s="2">
        <f t="shared" si="2"/>
        <v>-9.8925595132734578E-2</v>
      </c>
    </row>
    <row r="10" spans="1:10" x14ac:dyDescent="0.25">
      <c r="A10" s="1" t="s">
        <v>64</v>
      </c>
      <c r="C10" s="35">
        <v>57162602.269999996</v>
      </c>
      <c r="D10" s="2">
        <f t="shared" si="0"/>
        <v>0.12919542600852951</v>
      </c>
      <c r="E10" s="35">
        <v>54603281.609999999</v>
      </c>
      <c r="F10" s="35">
        <f t="shared" si="1"/>
        <v>2559320.6599999964</v>
      </c>
      <c r="G10" s="2">
        <f t="shared" si="2"/>
        <v>4.4772640824002091E-2</v>
      </c>
    </row>
    <row r="11" spans="1:10" x14ac:dyDescent="0.25">
      <c r="A11" s="1" t="s">
        <v>65</v>
      </c>
      <c r="C11" s="35">
        <v>59787397.440000005</v>
      </c>
      <c r="D11" s="2">
        <f t="shared" si="0"/>
        <v>0.13512782790604169</v>
      </c>
      <c r="E11" s="35">
        <v>58566369.469999999</v>
      </c>
      <c r="F11" s="35">
        <f t="shared" si="1"/>
        <v>1221027.9700000063</v>
      </c>
      <c r="G11" s="2">
        <f t="shared" si="2"/>
        <v>2.0422831939212207E-2</v>
      </c>
    </row>
    <row r="12" spans="1:10" x14ac:dyDescent="0.25">
      <c r="A12" s="1" t="s">
        <v>66</v>
      </c>
      <c r="C12" s="35">
        <v>15733042.979999999</v>
      </c>
      <c r="D12" s="2">
        <f t="shared" si="0"/>
        <v>3.555886382867441E-2</v>
      </c>
      <c r="E12" s="35">
        <v>15044991.500000004</v>
      </c>
      <c r="F12" s="35">
        <f t="shared" si="1"/>
        <v>688051.47999999486</v>
      </c>
      <c r="G12" s="2">
        <f t="shared" si="2"/>
        <v>4.3732892668929511E-2</v>
      </c>
    </row>
    <row r="13" spans="1:10" x14ac:dyDescent="0.25">
      <c r="A13" s="1" t="s">
        <v>67</v>
      </c>
      <c r="C13" s="35">
        <v>75951980.310000032</v>
      </c>
      <c r="D13" s="2">
        <f t="shared" si="0"/>
        <v>0.17166203186469978</v>
      </c>
      <c r="E13" s="35">
        <v>72674093.190000013</v>
      </c>
      <c r="F13" s="35">
        <f t="shared" si="1"/>
        <v>3277887.1200000197</v>
      </c>
      <c r="G13" s="2">
        <f t="shared" si="2"/>
        <v>4.3157362146730556E-2</v>
      </c>
    </row>
    <row r="14" spans="1:10" x14ac:dyDescent="0.25">
      <c r="A14" s="1" t="s">
        <v>68</v>
      </c>
      <c r="C14" s="35">
        <v>15660683.780000007</v>
      </c>
      <c r="D14" s="2">
        <f t="shared" si="0"/>
        <v>3.5395321979661325E-2</v>
      </c>
      <c r="E14" s="35">
        <v>14809094.920000004</v>
      </c>
      <c r="F14" s="35">
        <f t="shared" si="1"/>
        <v>851588.86000000313</v>
      </c>
      <c r="G14" s="2">
        <f t="shared" si="2"/>
        <v>5.4377501772148215E-2</v>
      </c>
    </row>
    <row r="15" spans="1:10" x14ac:dyDescent="0.25">
      <c r="A15" s="1" t="s">
        <v>69</v>
      </c>
      <c r="C15" s="35">
        <v>31745466.709999993</v>
      </c>
      <c r="D15" s="2">
        <f t="shared" si="0"/>
        <v>7.1749166982737533E-2</v>
      </c>
      <c r="E15" s="35">
        <v>29477676.23</v>
      </c>
      <c r="F15" s="35">
        <f t="shared" si="1"/>
        <v>2267790.479999993</v>
      </c>
      <c r="G15" s="2">
        <f t="shared" si="2"/>
        <v>7.1436671595243126E-2</v>
      </c>
    </row>
    <row r="16" spans="1:10" x14ac:dyDescent="0.25">
      <c r="A16" s="1" t="s">
        <v>70</v>
      </c>
      <c r="C16" s="35">
        <v>150316842.01999998</v>
      </c>
      <c r="D16" s="2">
        <f t="shared" si="0"/>
        <v>0.33973695510399876</v>
      </c>
      <c r="E16" s="35">
        <v>118804733.25000001</v>
      </c>
      <c r="F16" s="35">
        <f t="shared" si="1"/>
        <v>31512108.769999966</v>
      </c>
      <c r="G16" s="2">
        <f t="shared" si="2"/>
        <v>0.20963791113844191</v>
      </c>
    </row>
    <row r="17" spans="1:8" x14ac:dyDescent="0.25">
      <c r="A17" s="1" t="s">
        <v>20</v>
      </c>
      <c r="C17" s="35">
        <v>33799957.359999843</v>
      </c>
      <c r="D17" s="2">
        <f t="shared" si="0"/>
        <v>7.6392601399938198E-2</v>
      </c>
      <c r="E17" s="35">
        <v>31294243.699997071</v>
      </c>
      <c r="F17" s="35">
        <f t="shared" si="1"/>
        <v>2505713.6600027718</v>
      </c>
      <c r="G17" s="2">
        <f t="shared" si="2"/>
        <v>7.4133633759199027E-2</v>
      </c>
    </row>
    <row r="18" spans="1:8" ht="15.75" thickBot="1" x14ac:dyDescent="0.3">
      <c r="A18" s="36" t="s">
        <v>58</v>
      </c>
      <c r="C18" s="37">
        <f>SUM(C6:C17)</f>
        <v>442450665.90999985</v>
      </c>
      <c r="D18" s="38">
        <f>SUM(D6:D17)</f>
        <v>1</v>
      </c>
      <c r="E18" s="37">
        <f>SUM(E6:E17)</f>
        <v>396874742.42999709</v>
      </c>
      <c r="F18" s="37">
        <f t="shared" si="1"/>
        <v>45575923.480002761</v>
      </c>
      <c r="G18" s="38">
        <f t="shared" si="2"/>
        <v>0.10300792154141201</v>
      </c>
    </row>
    <row r="19" spans="1:8" ht="15.75" thickTop="1" x14ac:dyDescent="0.25">
      <c r="A19" s="39"/>
      <c r="B19" s="39"/>
      <c r="C19" s="39"/>
      <c r="D19" s="40"/>
    </row>
    <row r="21" spans="1:8" ht="23.25" x14ac:dyDescent="0.35">
      <c r="A21" s="45" t="s">
        <v>59</v>
      </c>
      <c r="B21" s="45"/>
      <c r="C21" s="45"/>
      <c r="D21" s="45"/>
      <c r="E21" s="45"/>
      <c r="F21" s="45"/>
      <c r="G21" s="45"/>
      <c r="H21" s="45"/>
    </row>
    <row r="22" spans="1:8" ht="30" x14ac:dyDescent="0.25">
      <c r="C22" s="33" t="s">
        <v>54</v>
      </c>
      <c r="D22" s="33" t="s">
        <v>55</v>
      </c>
      <c r="E22" s="33" t="s">
        <v>56</v>
      </c>
      <c r="F22" s="34" t="s">
        <v>57</v>
      </c>
      <c r="G22" s="34" t="s">
        <v>8</v>
      </c>
    </row>
    <row r="23" spans="1:8" x14ac:dyDescent="0.25">
      <c r="A23" s="1" t="s">
        <v>60</v>
      </c>
      <c r="C23" s="35">
        <v>9340859.0199999977</v>
      </c>
      <c r="D23" s="2">
        <f>+IF(C23=0,"N/A",C23/C$35)</f>
        <v>9.7954401981829933E-3</v>
      </c>
      <c r="E23" s="35">
        <v>8361424.2899999991</v>
      </c>
      <c r="F23" s="35">
        <v>979434.72999999858</v>
      </c>
      <c r="G23" s="2">
        <f>+IF(C23=0,"N/A",F23/C23)</f>
        <v>0.10485488838905513</v>
      </c>
    </row>
    <row r="24" spans="1:8" x14ac:dyDescent="0.25">
      <c r="A24" s="1" t="s">
        <v>61</v>
      </c>
      <c r="C24" s="35">
        <v>590414.09</v>
      </c>
      <c r="D24" s="2">
        <f t="shared" ref="D24:D34" si="3">+IF(C24=0,"N/A",C24/C$35)</f>
        <v>6.1914711466864991E-4</v>
      </c>
      <c r="E24" s="35">
        <v>533734.42999999993</v>
      </c>
      <c r="F24" s="35">
        <v>56679.660000000033</v>
      </c>
      <c r="G24" s="2">
        <f t="shared" ref="G24:G35" si="4">+IF(C24=0,"N/A",F24/C24)</f>
        <v>9.5999843093175566E-2</v>
      </c>
    </row>
    <row r="25" spans="1:8" x14ac:dyDescent="0.25">
      <c r="A25" s="1" t="s">
        <v>62</v>
      </c>
      <c r="C25" s="35">
        <v>1040849.6199999999</v>
      </c>
      <c r="D25" s="2">
        <f t="shared" si="3"/>
        <v>1.0915034887242624E-3</v>
      </c>
      <c r="E25" s="35">
        <v>819268.79</v>
      </c>
      <c r="F25" s="35">
        <v>221580.82999999984</v>
      </c>
      <c r="G25" s="2">
        <f t="shared" si="4"/>
        <v>0.21288457596785199</v>
      </c>
    </row>
    <row r="26" spans="1:8" x14ac:dyDescent="0.25">
      <c r="A26" s="1" t="s">
        <v>63</v>
      </c>
      <c r="C26" s="35">
        <v>51970.569999999992</v>
      </c>
      <c r="D26" s="2">
        <f t="shared" si="3"/>
        <v>5.4499763823700573E-5</v>
      </c>
      <c r="E26" s="35">
        <v>63656.55</v>
      </c>
      <c r="F26" s="35">
        <v>-11685.98000000001</v>
      </c>
      <c r="G26" s="2">
        <f t="shared" si="4"/>
        <v>-0.22485764539430705</v>
      </c>
    </row>
    <row r="27" spans="1:8" x14ac:dyDescent="0.25">
      <c r="A27" s="1" t="s">
        <v>64</v>
      </c>
      <c r="C27" s="35">
        <v>62734802.949999996</v>
      </c>
      <c r="D27" s="2">
        <f t="shared" si="3"/>
        <v>6.5787847704987537E-2</v>
      </c>
      <c r="E27" s="35">
        <v>58337310.729999997</v>
      </c>
      <c r="F27" s="35">
        <v>4397492.2199999988</v>
      </c>
      <c r="G27" s="2">
        <f t="shared" si="4"/>
        <v>7.0096533554187226E-2</v>
      </c>
    </row>
    <row r="28" spans="1:8" x14ac:dyDescent="0.25">
      <c r="A28" s="1" t="s">
        <v>65</v>
      </c>
      <c r="C28" s="35">
        <v>203768757.34999996</v>
      </c>
      <c r="D28" s="2">
        <f t="shared" si="3"/>
        <v>0.21368534442135134</v>
      </c>
      <c r="E28" s="35">
        <v>195990808.86000004</v>
      </c>
      <c r="F28" s="35">
        <v>7777948.4899999201</v>
      </c>
      <c r="G28" s="2">
        <f t="shared" si="4"/>
        <v>3.8170466322470911E-2</v>
      </c>
    </row>
    <row r="29" spans="1:8" x14ac:dyDescent="0.25">
      <c r="A29" s="1" t="s">
        <v>66</v>
      </c>
      <c r="C29" s="35">
        <v>61532876.049999997</v>
      </c>
      <c r="D29" s="2">
        <f t="shared" si="3"/>
        <v>6.4527427967752543E-2</v>
      </c>
      <c r="E29" s="35">
        <v>58502058.06000001</v>
      </c>
      <c r="F29" s="35">
        <v>3030817.9899999872</v>
      </c>
      <c r="G29" s="2">
        <f t="shared" si="4"/>
        <v>4.9255262951421679E-2</v>
      </c>
    </row>
    <row r="30" spans="1:8" x14ac:dyDescent="0.25">
      <c r="A30" s="1" t="s">
        <v>67</v>
      </c>
      <c r="C30" s="35">
        <v>85853470.14000003</v>
      </c>
      <c r="D30" s="2">
        <f t="shared" si="3"/>
        <v>9.0031605311912719E-2</v>
      </c>
      <c r="E30" s="35">
        <v>79878473.220000029</v>
      </c>
      <c r="F30" s="35">
        <v>5974996.9200000018</v>
      </c>
      <c r="G30" s="2">
        <f t="shared" si="4"/>
        <v>6.9595287298890307E-2</v>
      </c>
    </row>
    <row r="31" spans="1:8" x14ac:dyDescent="0.25">
      <c r="A31" s="1" t="s">
        <v>68</v>
      </c>
      <c r="C31" s="35">
        <v>46096750.339999996</v>
      </c>
      <c r="D31" s="2">
        <f t="shared" si="3"/>
        <v>4.8340089527016718E-2</v>
      </c>
      <c r="E31" s="35">
        <v>42472933.190000005</v>
      </c>
      <c r="F31" s="35">
        <v>3623817.1499999911</v>
      </c>
      <c r="G31" s="2">
        <f t="shared" si="4"/>
        <v>7.8613288860309521E-2</v>
      </c>
    </row>
    <row r="32" spans="1:8" x14ac:dyDescent="0.25">
      <c r="A32" s="1" t="s">
        <v>69</v>
      </c>
      <c r="C32" s="35">
        <v>100898240.09999998</v>
      </c>
      <c r="D32" s="2">
        <f t="shared" si="3"/>
        <v>0.10580854232841845</v>
      </c>
      <c r="E32" s="35">
        <v>94609391.549999997</v>
      </c>
      <c r="F32" s="35">
        <v>6288848.5499999821</v>
      </c>
      <c r="G32" s="2">
        <f t="shared" si="4"/>
        <v>6.2328624798283112E-2</v>
      </c>
    </row>
    <row r="33" spans="1:7" x14ac:dyDescent="0.25">
      <c r="A33" s="1" t="s">
        <v>70</v>
      </c>
      <c r="C33" s="35">
        <v>296871741.34999996</v>
      </c>
      <c r="D33" s="2">
        <f t="shared" si="3"/>
        <v>0.31131926760675749</v>
      </c>
      <c r="E33" s="35">
        <v>235591433.02999997</v>
      </c>
      <c r="F33" s="35">
        <v>61280308.319999993</v>
      </c>
      <c r="G33" s="2">
        <f t="shared" si="4"/>
        <v>0.2064201464286658</v>
      </c>
    </row>
    <row r="34" spans="1:7" x14ac:dyDescent="0.25">
      <c r="A34" s="1" t="s">
        <v>20</v>
      </c>
      <c r="C34" s="35">
        <v>84811841.189999938</v>
      </c>
      <c r="D34" s="2">
        <f t="shared" si="3"/>
        <v>8.8939284566403584E-2</v>
      </c>
      <c r="E34" s="35">
        <v>79840998.749999106</v>
      </c>
      <c r="F34" s="35">
        <v>4970842.4400008321</v>
      </c>
      <c r="G34" s="2">
        <f t="shared" si="4"/>
        <v>5.8610240860882741E-2</v>
      </c>
    </row>
    <row r="35" spans="1:7" ht="15.75" thickBot="1" x14ac:dyDescent="0.3">
      <c r="A35" s="36" t="s">
        <v>58</v>
      </c>
      <c r="C35" s="37">
        <f>SUM(C23:C34)</f>
        <v>953592572.76999986</v>
      </c>
      <c r="D35" s="38">
        <f>SUM(D23:D34)</f>
        <v>1.0000000000000002</v>
      </c>
      <c r="E35" s="37">
        <f>SUM(E23:E34)</f>
        <v>855001491.44999909</v>
      </c>
      <c r="F35" s="37">
        <f t="shared" ref="F35" si="5">+C35-E35</f>
        <v>98591081.320000768</v>
      </c>
      <c r="G35" s="38">
        <f t="shared" si="4"/>
        <v>0.1033891036227484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Sept. 2023 SW Data</vt:lpstr>
      <vt:lpstr>Bets By Sport</vt:lpstr>
      <vt:lpstr>'Bets By Sport'!Print_Area</vt:lpstr>
      <vt:lpstr>'Sept.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2023-10-06T21:06:15Z</cp:lastPrinted>
  <dcterms:created xsi:type="dcterms:W3CDTF">2021-12-21T00:51:22Z</dcterms:created>
  <dcterms:modified xsi:type="dcterms:W3CDTF">2023-10-10T12:18:33Z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