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kin\Desktop\SPORTS WAGERING DATA\2023\"/>
    </mc:Choice>
  </mc:AlternateContent>
  <xr:revisionPtr revIDLastSave="0" documentId="13_ncr:1_{09C78AE1-0646-4727-8B27-64354619DAEC}" xr6:coauthVersionLast="36" xr6:coauthVersionMax="36" xr10:uidLastSave="{00000000-0000-0000-0000-000000000000}"/>
  <bookViews>
    <workbookView xWindow="0" yWindow="0" windowWidth="21570" windowHeight="7980" tabRatio="609" xr2:uid="{00000000-000D-0000-FFFF-FFFF00000000}"/>
  </bookViews>
  <sheets>
    <sheet name="August 2023 SW Data" sheetId="14" r:id="rId1"/>
    <sheet name="Bets By Sport" sheetId="15" r:id="rId2"/>
  </sheets>
  <definedNames>
    <definedName name="Current_FY_Contributions">#REF!</definedName>
    <definedName name="Current_FY_Expired">#REF!</definedName>
    <definedName name="datapaste">#REF!</definedName>
    <definedName name="datapasteYTD">#REF!</definedName>
    <definedName name="Paste">#REF!</definedName>
    <definedName name="_xlnm.Print_Area" localSheetId="0">'August 2023 SW Data'!$A$1:$J$83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5" l="1"/>
  <c r="G13" i="15" s="1"/>
  <c r="F17" i="15"/>
  <c r="F8" i="15"/>
  <c r="F6" i="15"/>
  <c r="G6" i="15" s="1"/>
  <c r="F11" i="15"/>
  <c r="G11" i="15" s="1"/>
  <c r="F15" i="15"/>
  <c r="G15" i="15" s="1"/>
  <c r="E18" i="15"/>
  <c r="F7" i="15"/>
  <c r="G7" i="15" s="1"/>
  <c r="F9" i="15"/>
  <c r="G9" i="15" s="1"/>
  <c r="G8" i="15"/>
  <c r="G17" i="15"/>
  <c r="F10" i="15"/>
  <c r="G10" i="15" s="1"/>
  <c r="F12" i="15"/>
  <c r="G12" i="15" s="1"/>
  <c r="F14" i="15"/>
  <c r="G14" i="15" s="1"/>
  <c r="F16" i="15"/>
  <c r="G16" i="15" s="1"/>
  <c r="C18" i="15"/>
  <c r="D17" i="15" l="1"/>
  <c r="D7" i="15"/>
  <c r="D16" i="15"/>
  <c r="D14" i="15"/>
  <c r="D12" i="15"/>
  <c r="D8" i="15"/>
  <c r="D6" i="15"/>
  <c r="D15" i="15"/>
  <c r="D13" i="15"/>
  <c r="D11" i="15"/>
  <c r="D9" i="15"/>
  <c r="D10" i="15"/>
  <c r="F18" i="15"/>
  <c r="G18" i="15" s="1"/>
  <c r="D18" i="15" l="1"/>
  <c r="E59" i="14" l="1"/>
  <c r="E58" i="14"/>
  <c r="E8" i="14"/>
  <c r="E29" i="14" l="1"/>
  <c r="E9" i="14"/>
  <c r="E28" i="14"/>
  <c r="B74" i="14" l="1"/>
  <c r="B79" i="14" s="1"/>
  <c r="B32" i="14"/>
  <c r="E7" i="14" l="1"/>
  <c r="E6" i="14" l="1"/>
  <c r="A44" i="14" l="1"/>
  <c r="B31" i="14" l="1"/>
  <c r="B73" i="14" l="1"/>
  <c r="B78" i="14" s="1"/>
  <c r="E17" i="14" l="1"/>
  <c r="E15" i="14"/>
  <c r="E13" i="14"/>
  <c r="E14" i="14" l="1"/>
  <c r="E16" i="14"/>
  <c r="E12" i="14"/>
  <c r="E24" i="14"/>
  <c r="E23" i="14"/>
  <c r="E25" i="14"/>
  <c r="E22" i="14"/>
  <c r="J31" i="14" l="1"/>
  <c r="E54" i="14"/>
  <c r="E20" i="14"/>
  <c r="I32" i="14"/>
  <c r="J74" i="14"/>
  <c r="E68" i="14"/>
  <c r="E18" i="14"/>
  <c r="E10" i="14"/>
  <c r="E50" i="14"/>
  <c r="E56" i="14"/>
  <c r="E52" i="14"/>
  <c r="E53" i="14"/>
  <c r="E63" i="14"/>
  <c r="E11" i="14"/>
  <c r="E51" i="14"/>
  <c r="E57" i="14"/>
  <c r="I73" i="14" l="1"/>
  <c r="D73" i="14"/>
  <c r="I74" i="14"/>
  <c r="I79" i="14" s="1"/>
  <c r="F74" i="14"/>
  <c r="C74" i="14"/>
  <c r="G74" i="14"/>
  <c r="D74" i="14"/>
  <c r="G73" i="14"/>
  <c r="F73" i="14"/>
  <c r="C73" i="14"/>
  <c r="J73" i="14"/>
  <c r="J78" i="14" s="1"/>
  <c r="D31" i="14"/>
  <c r="J32" i="14"/>
  <c r="C31" i="14"/>
  <c r="E31" i="14" s="1"/>
  <c r="G32" i="14"/>
  <c r="H31" i="14"/>
  <c r="C32" i="14"/>
  <c r="D32" i="14"/>
  <c r="F32" i="14"/>
  <c r="F31" i="14"/>
  <c r="I31" i="14"/>
  <c r="G31" i="14"/>
  <c r="E55" i="14"/>
  <c r="D78" i="14"/>
  <c r="E66" i="14"/>
  <c r="E67" i="14"/>
  <c r="E70" i="14"/>
  <c r="E71" i="14"/>
  <c r="E64" i="14"/>
  <c r="E65" i="14"/>
  <c r="H74" i="14"/>
  <c r="E21" i="14"/>
  <c r="H32" i="14"/>
  <c r="E19" i="14"/>
  <c r="E62" i="14"/>
  <c r="E60" i="14"/>
  <c r="E61" i="14"/>
  <c r="E27" i="14"/>
  <c r="E49" i="14"/>
  <c r="E26" i="14"/>
  <c r="E69" i="14"/>
  <c r="E48" i="14"/>
  <c r="H73" i="14" l="1"/>
  <c r="H78" i="14" s="1"/>
  <c r="H79" i="14"/>
  <c r="E32" i="14"/>
  <c r="J79" i="14"/>
  <c r="G78" i="14"/>
  <c r="F79" i="14"/>
  <c r="F78" i="14"/>
  <c r="D79" i="14"/>
  <c r="G79" i="14"/>
  <c r="E74" i="14"/>
  <c r="C79" i="14"/>
  <c r="I78" i="14"/>
  <c r="C78" i="14"/>
  <c r="E78" i="14" s="1"/>
  <c r="E73" i="14"/>
  <c r="E79" i="14" l="1"/>
</calcChain>
</file>

<file path=xl/sharedStrings.xml><?xml version="1.0" encoding="utf-8"?>
<sst xmlns="http://schemas.openxmlformats.org/spreadsheetml/2006/main" count="135" uniqueCount="72">
  <si>
    <t>Prizes Paid</t>
  </si>
  <si>
    <t>Taxable Win</t>
  </si>
  <si>
    <t>Licensee</t>
  </si>
  <si>
    <t>Month</t>
  </si>
  <si>
    <t>Combined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</si>
  <si>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</si>
  <si>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</si>
  <si>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</si>
  <si>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</si>
  <si>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</si>
  <si>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</si>
  <si>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</si>
  <si>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</si>
  <si>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</si>
  <si>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t>Bingo World</t>
  </si>
  <si>
    <t>Riverboat on the Potomac</t>
  </si>
  <si>
    <t>MGM National Harbor</t>
  </si>
  <si>
    <t>RETAIL</t>
  </si>
  <si>
    <t>FYTD</t>
  </si>
  <si>
    <t>Contributions</t>
  </si>
  <si>
    <t>Other</t>
  </si>
  <si>
    <t>Promotion</t>
  </si>
  <si>
    <t>to the State</t>
  </si>
  <si>
    <t>Prizes</t>
  </si>
  <si>
    <t>Play</t>
  </si>
  <si>
    <t>Greenmount OTB</t>
  </si>
  <si>
    <t>Long Shot's</t>
  </si>
  <si>
    <t>BetMGM</t>
  </si>
  <si>
    <t>Caesars</t>
  </si>
  <si>
    <t>MOBILE</t>
  </si>
  <si>
    <t>COMBINED STATEWIDE TOTALS</t>
  </si>
  <si>
    <t>Mobile and Retail</t>
  </si>
  <si>
    <r>
      <t xml:space="preserve">   </t>
    </r>
    <r>
      <rPr>
        <b/>
        <i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</si>
  <si>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Deductions</t>
  </si>
  <si>
    <r>
      <t>- Other Deductions</t>
    </r>
    <r>
      <rPr>
        <sz val="11"/>
        <color theme="1"/>
        <rFont val="Calibri"/>
        <family val="2"/>
      </rPr>
      <t xml:space="preserve"> include adjustments and federal excise taxes paid.  </t>
    </r>
    <r>
      <rPr>
        <b/>
        <sz val="11"/>
        <color theme="1"/>
        <rFont val="Calibri"/>
        <family val="2"/>
      </rPr>
      <t/>
    </r>
  </si>
  <si>
    <r>
      <t xml:space="preserve">- </t>
    </r>
    <r>
      <rPr>
        <b/>
        <sz val="11"/>
        <rFont val="Calibri"/>
        <family val="2"/>
        <scheme val="minor"/>
      </rPr>
      <t>Taxable Win</t>
    </r>
    <r>
      <rPr>
        <sz val="11"/>
        <color theme="1"/>
        <rFont val="Calibri"/>
        <family val="2"/>
      </rPr>
      <t xml:space="preserve"> is handle less prizes paid less promotional play redeemed less other deductions. A negative taxable win (a loss) is reflected as $0 taxable win. Losses may be carried forward and deducted from taxable win within the subsequent 3 months.</t>
    </r>
  </si>
  <si>
    <t>Maryland Stadium Sub</t>
  </si>
  <si>
    <t>Hollywood Casino</t>
  </si>
  <si>
    <t>Horseshoe Casino</t>
  </si>
  <si>
    <t>Live! Casino</t>
  </si>
  <si>
    <t>Draft Kings</t>
  </si>
  <si>
    <t>Live! Casino (M)</t>
  </si>
  <si>
    <t>Hollywood Casino (M)</t>
  </si>
  <si>
    <t>Riverboat on the Potomac (M)</t>
  </si>
  <si>
    <t>Bingo World (M)</t>
  </si>
  <si>
    <t>Long Shot's (M)</t>
  </si>
  <si>
    <t>SuperBook</t>
  </si>
  <si>
    <t>Maryland Stadium Sub (M)</t>
  </si>
  <si>
    <t>Crab Sports</t>
  </si>
  <si>
    <t>Greenmount (M)</t>
  </si>
  <si>
    <t>Canton Gaming / Canton</t>
  </si>
  <si>
    <t>Whitman Gaming</t>
  </si>
  <si>
    <t>Maryland Lottery and Gaming - Sports Wagering - Bet Type</t>
  </si>
  <si>
    <t>Total Wagered</t>
  </si>
  <si>
    <t>% of Total</t>
  </si>
  <si>
    <t>Total Payouts</t>
  </si>
  <si>
    <t>Hold</t>
  </si>
  <si>
    <t>Total</t>
  </si>
  <si>
    <t>Fiscal Year 2024</t>
  </si>
  <si>
    <t>Golf</t>
  </si>
  <si>
    <t>Ice Hockey</t>
  </si>
  <si>
    <t>Motor Sports</t>
  </si>
  <si>
    <t>NCAA Basketball</t>
  </si>
  <si>
    <t>NCAA Football</t>
  </si>
  <si>
    <t>Pro Baseball</t>
  </si>
  <si>
    <t>Pro Basketball</t>
  </si>
  <si>
    <t>Pro Football US</t>
  </si>
  <si>
    <t>Soccer</t>
  </si>
  <si>
    <t>Tennis</t>
  </si>
  <si>
    <t>Parlay / Combinations</t>
  </si>
  <si>
    <t>(Totals may not sum due to rounding.)</t>
  </si>
  <si>
    <t>Canton Gaming held controlled demonstrations Aug. 28 and 30 and launched Sept. 1. Whitman Gaming held controlled demonstrations Aug. 29 and 31 and launched Sept.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</si>
</sst>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1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4" fillId="0" borderId="0" xfId="0" applyFont="1"/>
    <xf numFmtId="16" fontId="7" fillId="0" borderId="0" xfId="0" applyNumberFormat="1" applyFont="1"/>
    <xf numFmtId="0" fontId="6" fillId="0" borderId="0" xfId="0" applyFont="1"/>
    <xf numFmtId="167" fontId="9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5" fontId="0" fillId="0" borderId="0" xfId="0" applyNumberFormat="1"/>
    <xf numFmtId="7" fontId="0" fillId="0" borderId="0" xfId="0" applyNumberFormat="1"/>
    <xf numFmtId="7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7" fontId="1" fillId="0" borderId="2" xfId="0" applyNumberFormat="1" applyFont="1" applyBorder="1" applyAlignment="1">
      <alignment horizontal="center"/>
    </xf>
    <xf numFmtId="0" fontId="7" fillId="0" borderId="0" xfId="0" quotePrefix="1" applyFont="1" applyAlignment="1"/>
    <xf numFmtId="169" fontId="0" fillId="2" borderId="2" xfId="0" applyNumberFormat="1" applyFill="1" applyBorder="1" applyAlignment="1">
      <alignment horizontal="center"/>
    </xf>
    <xf numFmtId="7" fontId="0" fillId="2" borderId="2" xfId="0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7" fontId="0" fillId="0" borderId="2" xfId="0" applyNumberForma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0" fontId="15" fillId="0" borderId="0" xfId="0" applyFont="1" applyAlignment="1"/>
    <xf numFmtId="165" fontId="0" fillId="0" borderId="0" xfId="0" applyNumberFormat="1" applyAlignment="1">
      <alignment horizontal="center"/>
    </xf>
    <xf numFmtId="0" fontId="7" fillId="0" borderId="0" xfId="0" quotePrefix="1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/>
    </xf>
    <xf numFmtId="0" fontId="7" fillId="0" borderId="0" xfId="0" quotePrefix="1" applyFont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6" fontId="2" fillId="0" borderId="0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83"/>
  <sheetViews>
    <sheetView tabSelected="1" zoomScaleNormal="100" workbookViewId="0">
      <pane ySplit="2" topLeftCell="A21" activePane="bottomLeft" state="frozen"/>
      <selection pane="bottomLeft" activeCell="A34" sqref="A34"/>
    </sheetView>
  </sheetViews>
  <sheetFormatPr defaultRowHeight="15" x14ac:dyDescent="0.25"/>
  <cols>
    <col min="1" max="1" width="26.140625" customWidth="1"/>
    <col min="2" max="2" width="11" customWidth="1"/>
    <col min="3" max="4" width="17.28515625" bestFit="1" customWidth="1"/>
    <col min="5" max="5" width="8.85546875" customWidth="1"/>
    <col min="6" max="6" width="15.5703125" bestFit="1" customWidth="1"/>
    <col min="7" max="7" width="15.28515625" customWidth="1"/>
    <col min="8" max="8" width="15.28515625" bestFit="1" customWidth="1"/>
    <col min="9" max="9" width="14.5703125" bestFit="1" customWidth="1"/>
    <col min="10" max="10" width="13.5703125" bestFit="1" customWidth="1"/>
    <col min="11" max="11" width="12.7109375" customWidth="1"/>
    <col min="12" max="12" width="8.85546875" customWidth="1"/>
    <col min="13" max="13" width="14.28515625" bestFit="1" customWidth="1"/>
    <col min="14" max="14" width="12.140625" customWidth="1"/>
    <col min="15" max="15" width="12.5703125" bestFit="1" customWidth="1"/>
    <col min="16" max="16" width="13.42578125" customWidth="1"/>
    <col min="17" max="17" width="10.28515625" customWidth="1"/>
    <col min="18" max="18" width="14.28515625" bestFit="1" customWidth="1"/>
    <col min="19" max="19" width="13.5703125" bestFit="1" customWidth="1"/>
    <col min="20" max="20" width="15.28515625" bestFit="1" customWidth="1"/>
    <col min="21" max="21" width="14.28515625" bestFit="1" customWidth="1"/>
    <col min="22" max="24" width="9.140625" style="3"/>
    <col min="25" max="26" width="12.85546875" style="3" bestFit="1" customWidth="1"/>
    <col min="27" max="27" width="10.42578125" style="3" customWidth="1"/>
    <col min="28" max="31" width="13.140625" style="3" customWidth="1"/>
    <col min="32" max="32" width="3.5703125" style="3" customWidth="1"/>
    <col min="33" max="34" width="11.7109375" style="3" bestFit="1" customWidth="1"/>
    <col min="35" max="36" width="9.42578125" style="3" bestFit="1" customWidth="1"/>
    <col min="37" max="37" width="10.85546875" style="3" bestFit="1" customWidth="1"/>
    <col min="38" max="38" width="9.5703125" style="3" bestFit="1" customWidth="1"/>
    <col min="39" max="39" width="9.28515625" style="3" bestFit="1" customWidth="1"/>
    <col min="40" max="44" width="9.140625" style="3"/>
  </cols>
  <sheetData>
    <row r="1" spans="1:39" ht="23.25" x14ac:dyDescent="0.2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L1" s="7"/>
      <c r="M1" s="7"/>
      <c r="N1" s="7"/>
      <c r="O1" s="7"/>
      <c r="P1" s="7"/>
      <c r="Q1" s="30"/>
    </row>
    <row r="2" spans="1:39" ht="23.25" x14ac:dyDescent="0.35">
      <c r="A2" s="51">
        <v>45169</v>
      </c>
      <c r="B2" s="51"/>
      <c r="C2" s="51"/>
      <c r="D2" s="51"/>
      <c r="E2" s="51"/>
      <c r="F2" s="51"/>
      <c r="G2" s="51"/>
      <c r="H2" s="51"/>
      <c r="I2" s="51"/>
      <c r="J2" s="51"/>
      <c r="L2" s="8"/>
      <c r="M2" s="8"/>
      <c r="N2" s="8"/>
      <c r="O2" s="8"/>
      <c r="P2" s="8"/>
      <c r="Q2" s="29"/>
    </row>
    <row r="3" spans="1:39" ht="23.25" x14ac:dyDescent="0.35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39" x14ac:dyDescent="0.25">
      <c r="A4" s="52" t="s">
        <v>2</v>
      </c>
      <c r="B4" s="17" t="s">
        <v>3</v>
      </c>
      <c r="C4" s="18"/>
      <c r="D4" s="18"/>
      <c r="E4" s="18"/>
      <c r="F4" s="18" t="s">
        <v>21</v>
      </c>
      <c r="G4" s="18" t="s">
        <v>20</v>
      </c>
      <c r="H4" s="18"/>
      <c r="I4" s="18" t="s">
        <v>19</v>
      </c>
      <c r="J4" s="18" t="s">
        <v>11</v>
      </c>
    </row>
    <row r="5" spans="1:39" ht="15" customHeight="1" x14ac:dyDescent="0.25">
      <c r="A5" s="53"/>
      <c r="B5" s="17" t="s">
        <v>18</v>
      </c>
      <c r="C5" s="31" t="s">
        <v>7</v>
      </c>
      <c r="D5" s="31" t="s">
        <v>0</v>
      </c>
      <c r="E5" s="31" t="s">
        <v>8</v>
      </c>
      <c r="F5" s="31" t="s">
        <v>24</v>
      </c>
      <c r="G5" s="31" t="s">
        <v>33</v>
      </c>
      <c r="H5" s="31" t="s">
        <v>1</v>
      </c>
      <c r="I5" s="31" t="s">
        <v>22</v>
      </c>
      <c r="J5" s="31" t="s">
        <v>23</v>
      </c>
    </row>
    <row r="6" spans="1:39" x14ac:dyDescent="0.25">
      <c r="A6" s="46" t="s">
        <v>14</v>
      </c>
      <c r="B6" s="21">
        <v>45169</v>
      </c>
      <c r="C6" s="22">
        <v>814462.46</v>
      </c>
      <c r="D6" s="22">
        <v>743078.69</v>
      </c>
      <c r="E6" s="23">
        <f t="shared" ref="E6:E27" si="0">IF(C6=0,"N/A",+(C6-D6)/C6)</f>
        <v>8.7645255006596645E-2</v>
      </c>
      <c r="F6" s="22">
        <v>0</v>
      </c>
      <c r="G6" s="22">
        <v>2036.15615</v>
      </c>
      <c r="H6" s="22">
        <v>69347.613850000023</v>
      </c>
      <c r="I6" s="22">
        <v>10402.142077500002</v>
      </c>
      <c r="J6" s="22">
        <v>290.16000000000003</v>
      </c>
    </row>
    <row r="7" spans="1:39" x14ac:dyDescent="0.25">
      <c r="A7" s="46"/>
      <c r="B7" s="24" t="s">
        <v>18</v>
      </c>
      <c r="C7" s="22">
        <v>1515942.0499999998</v>
      </c>
      <c r="D7" s="22">
        <v>1327567.47</v>
      </c>
      <c r="E7" s="23">
        <f t="shared" si="0"/>
        <v>0.1242623885259993</v>
      </c>
      <c r="F7" s="22">
        <v>0</v>
      </c>
      <c r="G7" s="22">
        <v>3789.7551250000001</v>
      </c>
      <c r="H7" s="22">
        <v>184584.82487499985</v>
      </c>
      <c r="I7" s="22">
        <v>27687.723731249993</v>
      </c>
      <c r="J7" s="22">
        <v>2540.92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x14ac:dyDescent="0.25">
      <c r="A8" s="45" t="s">
        <v>50</v>
      </c>
      <c r="B8" s="25">
        <v>45169</v>
      </c>
      <c r="C8" s="26">
        <v>1630</v>
      </c>
      <c r="D8" s="26">
        <v>0</v>
      </c>
      <c r="E8" s="27">
        <f t="shared" ref="E8:E9" si="1">IF(C8=0,"N/A",+(C8-D8)/C8)</f>
        <v>1</v>
      </c>
      <c r="F8" s="26">
        <v>0</v>
      </c>
      <c r="G8" s="26">
        <v>4.0750000000000002</v>
      </c>
      <c r="H8" s="26">
        <v>1625.925</v>
      </c>
      <c r="I8" s="26">
        <v>243.88874999999999</v>
      </c>
      <c r="J8" s="26">
        <v>0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x14ac:dyDescent="0.25">
      <c r="A9" s="45"/>
      <c r="B9" s="28" t="s">
        <v>18</v>
      </c>
      <c r="C9" s="26">
        <v>1630</v>
      </c>
      <c r="D9" s="26">
        <v>0</v>
      </c>
      <c r="E9" s="27">
        <f t="shared" si="1"/>
        <v>1</v>
      </c>
      <c r="F9" s="26">
        <v>0</v>
      </c>
      <c r="G9" s="26">
        <v>4.0750000000000002</v>
      </c>
      <c r="H9" s="26">
        <v>1625.925</v>
      </c>
      <c r="I9" s="26">
        <v>243.88874999999999</v>
      </c>
      <c r="J9" s="26"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x14ac:dyDescent="0.25">
      <c r="A10" s="46" t="s">
        <v>25</v>
      </c>
      <c r="B10" s="21">
        <v>45169</v>
      </c>
      <c r="C10" s="22">
        <v>60164.35</v>
      </c>
      <c r="D10" s="22">
        <v>49900.4</v>
      </c>
      <c r="E10" s="23">
        <f t="shared" si="0"/>
        <v>0.17059853551147811</v>
      </c>
      <c r="F10" s="22">
        <v>0</v>
      </c>
      <c r="G10" s="22">
        <v>150.410875</v>
      </c>
      <c r="H10" s="22">
        <v>10113.539124999998</v>
      </c>
      <c r="I10" s="22">
        <v>1517.0308687499996</v>
      </c>
      <c r="J10" s="22">
        <v>935.7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x14ac:dyDescent="0.25">
      <c r="A11" s="46"/>
      <c r="B11" s="24" t="s">
        <v>18</v>
      </c>
      <c r="C11" s="22">
        <v>121727.04000000001</v>
      </c>
      <c r="D11" s="22">
        <v>104686.98000000001</v>
      </c>
      <c r="E11" s="23">
        <f t="shared" si="0"/>
        <v>0.13998582402069415</v>
      </c>
      <c r="F11" s="22">
        <v>0</v>
      </c>
      <c r="G11" s="22">
        <v>304.31760000000003</v>
      </c>
      <c r="H11" s="22">
        <v>16735.742399999999</v>
      </c>
      <c r="I11" s="22">
        <v>2510.3613599999999</v>
      </c>
      <c r="J11" s="22">
        <v>2331.54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x14ac:dyDescent="0.25">
      <c r="A12" s="45" t="s">
        <v>37</v>
      </c>
      <c r="B12" s="25">
        <v>45169</v>
      </c>
      <c r="C12" s="26">
        <v>937732.01</v>
      </c>
      <c r="D12" s="26">
        <v>889185.93</v>
      </c>
      <c r="E12" s="27">
        <f t="shared" si="0"/>
        <v>5.1769673512584859E-2</v>
      </c>
      <c r="F12" s="26">
        <v>0</v>
      </c>
      <c r="G12" s="26">
        <v>2344.2000250000001</v>
      </c>
      <c r="H12" s="26">
        <v>46201.879974999953</v>
      </c>
      <c r="I12" s="26">
        <v>6930.2819962499925</v>
      </c>
      <c r="J12" s="26">
        <v>3392.95</v>
      </c>
    </row>
    <row r="13" spans="1:39" x14ac:dyDescent="0.25">
      <c r="A13" s="45"/>
      <c r="B13" s="28" t="s">
        <v>18</v>
      </c>
      <c r="C13" s="26">
        <v>1568462.49</v>
      </c>
      <c r="D13" s="26">
        <v>1412946.3800000001</v>
      </c>
      <c r="E13" s="27">
        <f t="shared" si="0"/>
        <v>9.915194720404176E-2</v>
      </c>
      <c r="F13" s="26">
        <v>0</v>
      </c>
      <c r="G13" s="26">
        <v>3917.606225</v>
      </c>
      <c r="H13" s="26">
        <v>151598.50377499984</v>
      </c>
      <c r="I13" s="26">
        <v>22739.775566249988</v>
      </c>
      <c r="J13" s="26">
        <v>9798.26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x14ac:dyDescent="0.25">
      <c r="A14" s="46" t="s">
        <v>38</v>
      </c>
      <c r="B14" s="21">
        <v>45169</v>
      </c>
      <c r="C14" s="22">
        <v>1290844</v>
      </c>
      <c r="D14" s="22">
        <v>1316446.9099999999</v>
      </c>
      <c r="E14" s="23">
        <f t="shared" si="0"/>
        <v>-1.983424023352157E-2</v>
      </c>
      <c r="F14" s="22">
        <v>0</v>
      </c>
      <c r="G14" s="22">
        <v>2879.2200000000003</v>
      </c>
      <c r="H14" s="22">
        <v>8.4241946751717478E-11</v>
      </c>
      <c r="I14" s="22">
        <v>1.2551026884466409E-11</v>
      </c>
      <c r="J14" s="22">
        <v>10417.86</v>
      </c>
    </row>
    <row r="15" spans="1:39" x14ac:dyDescent="0.25">
      <c r="A15" s="46"/>
      <c r="B15" s="24" t="s">
        <v>18</v>
      </c>
      <c r="C15" s="22">
        <v>2469365.19</v>
      </c>
      <c r="D15" s="22">
        <v>2241657.04</v>
      </c>
      <c r="E15" s="23">
        <f t="shared" si="0"/>
        <v>9.2213233960749208E-2</v>
      </c>
      <c r="F15" s="22">
        <v>0</v>
      </c>
      <c r="G15" s="22">
        <v>5751.9529750000002</v>
      </c>
      <c r="H15" s="22">
        <v>245313.2470249999</v>
      </c>
      <c r="I15" s="22">
        <v>36796.98705375001</v>
      </c>
      <c r="J15" s="22">
        <v>33675.240000000005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x14ac:dyDescent="0.25">
      <c r="A16" s="45" t="s">
        <v>39</v>
      </c>
      <c r="B16" s="25">
        <v>45169</v>
      </c>
      <c r="C16" s="26">
        <v>2831935.25</v>
      </c>
      <c r="D16" s="26">
        <v>2459751.75</v>
      </c>
      <c r="E16" s="27">
        <f t="shared" si="0"/>
        <v>0.13142373223399087</v>
      </c>
      <c r="F16" s="26">
        <v>700</v>
      </c>
      <c r="G16" s="26">
        <v>7078.0881250000002</v>
      </c>
      <c r="H16" s="26">
        <v>364413.16187499999</v>
      </c>
      <c r="I16" s="26">
        <v>54661.974281249997</v>
      </c>
      <c r="J16" s="26">
        <v>76400.47</v>
      </c>
    </row>
    <row r="17" spans="1:39" x14ac:dyDescent="0.25">
      <c r="A17" s="45"/>
      <c r="B17" s="28" t="s">
        <v>18</v>
      </c>
      <c r="C17" s="26">
        <v>5289878.9700000007</v>
      </c>
      <c r="D17" s="26">
        <v>4705575.91</v>
      </c>
      <c r="E17" s="27">
        <f t="shared" si="0"/>
        <v>0.1104567917931023</v>
      </c>
      <c r="F17" s="26">
        <v>700</v>
      </c>
      <c r="G17" s="26">
        <v>13220.917425000001</v>
      </c>
      <c r="H17" s="26">
        <v>570389.89257500053</v>
      </c>
      <c r="I17" s="26">
        <v>85558.483886250004</v>
      </c>
      <c r="J17" s="26">
        <v>136187.88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x14ac:dyDescent="0.25">
      <c r="A18" s="46" t="s">
        <v>26</v>
      </c>
      <c r="B18" s="21">
        <v>45169</v>
      </c>
      <c r="C18" s="22">
        <v>142448.71</v>
      </c>
      <c r="D18" s="22">
        <v>130198.82</v>
      </c>
      <c r="E18" s="23">
        <f t="shared" si="0"/>
        <v>8.5995092549451563E-2</v>
      </c>
      <c r="F18" s="22">
        <v>0</v>
      </c>
      <c r="G18" s="22">
        <v>356.12177500000001</v>
      </c>
      <c r="H18" s="22">
        <v>11893.768224999985</v>
      </c>
      <c r="I18" s="22">
        <v>1784.0652337499978</v>
      </c>
      <c r="J18" s="22">
        <v>202.12</v>
      </c>
      <c r="AF18" s="5"/>
      <c r="AG18" s="5"/>
      <c r="AH18" s="5"/>
      <c r="AI18" s="5"/>
      <c r="AJ18" s="5"/>
      <c r="AK18" s="5"/>
      <c r="AL18" s="5"/>
      <c r="AM18" s="5"/>
    </row>
    <row r="19" spans="1:39" x14ac:dyDescent="0.25">
      <c r="A19" s="46"/>
      <c r="B19" s="24" t="s">
        <v>18</v>
      </c>
      <c r="C19" s="22">
        <v>324283.88</v>
      </c>
      <c r="D19" s="22">
        <v>279972.94</v>
      </c>
      <c r="E19" s="23">
        <f t="shared" si="0"/>
        <v>0.13664243810083931</v>
      </c>
      <c r="F19" s="22">
        <v>0</v>
      </c>
      <c r="G19" s="22">
        <v>810.70970000000011</v>
      </c>
      <c r="H19" s="22">
        <v>43500.230300000003</v>
      </c>
      <c r="I19" s="22">
        <v>6525.0345450000004</v>
      </c>
      <c r="J19" s="22">
        <v>791.57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45" t="s">
        <v>36</v>
      </c>
      <c r="B20" s="25">
        <v>45169</v>
      </c>
      <c r="C20" s="26">
        <v>148901.25</v>
      </c>
      <c r="D20" s="26">
        <v>147035.23000000001</v>
      </c>
      <c r="E20" s="27">
        <f t="shared" ref="E20:E21" si="2">IF(C20=0,"N/A",+(C20-D20)/C20)</f>
        <v>1.2531929718521432E-2</v>
      </c>
      <c r="F20" s="26">
        <v>0</v>
      </c>
      <c r="G20" s="26">
        <v>361.53312499999998</v>
      </c>
      <c r="H20" s="26">
        <v>1504.4868749999896</v>
      </c>
      <c r="I20" s="26">
        <v>225.67303124999844</v>
      </c>
      <c r="J20" s="26">
        <v>4962.6099999999997</v>
      </c>
      <c r="AF20" s="5"/>
      <c r="AG20" s="5"/>
      <c r="AH20" s="5"/>
      <c r="AI20" s="5"/>
      <c r="AJ20" s="5"/>
      <c r="AK20" s="5"/>
      <c r="AL20" s="5"/>
      <c r="AM20" s="5"/>
    </row>
    <row r="21" spans="1:39" x14ac:dyDescent="0.25">
      <c r="A21" s="45"/>
      <c r="B21" s="28" t="s">
        <v>18</v>
      </c>
      <c r="C21" s="26">
        <v>355054.86</v>
      </c>
      <c r="D21" s="26">
        <v>335836.74</v>
      </c>
      <c r="E21" s="27">
        <f t="shared" si="2"/>
        <v>5.4127184739845541E-2</v>
      </c>
      <c r="F21" s="26">
        <v>0</v>
      </c>
      <c r="G21" s="26">
        <v>876.56714999999997</v>
      </c>
      <c r="H21" s="26">
        <v>18341.552849999996</v>
      </c>
      <c r="I21" s="26">
        <v>2751.2329274999947</v>
      </c>
      <c r="J21" s="26">
        <v>5329.95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x14ac:dyDescent="0.25">
      <c r="A22" s="46" t="s">
        <v>16</v>
      </c>
      <c r="B22" s="21">
        <v>45169</v>
      </c>
      <c r="C22" s="22">
        <v>5880892.6500000004</v>
      </c>
      <c r="D22" s="22">
        <v>6050200.4500000002</v>
      </c>
      <c r="E22" s="23">
        <f t="shared" si="0"/>
        <v>-2.8789472972270597E-2</v>
      </c>
      <c r="F22" s="22">
        <v>0</v>
      </c>
      <c r="G22" s="22">
        <v>14702.231625</v>
      </c>
      <c r="H22" s="22">
        <v>0</v>
      </c>
      <c r="I22" s="22">
        <v>0</v>
      </c>
      <c r="J22" s="22">
        <v>24114.1</v>
      </c>
    </row>
    <row r="23" spans="1:39" x14ac:dyDescent="0.25">
      <c r="A23" s="46"/>
      <c r="B23" s="24" t="s">
        <v>18</v>
      </c>
      <c r="C23" s="22">
        <v>9396545.75</v>
      </c>
      <c r="D23" s="22">
        <v>8876942.6999999993</v>
      </c>
      <c r="E23" s="23">
        <f t="shared" si="0"/>
        <v>5.5297240477970404E-2</v>
      </c>
      <c r="F23" s="22">
        <v>0</v>
      </c>
      <c r="G23" s="22">
        <v>23491.364375000001</v>
      </c>
      <c r="H23" s="22">
        <v>680121.71562500077</v>
      </c>
      <c r="I23" s="22">
        <v>102018.25758750002</v>
      </c>
      <c r="J23" s="22">
        <v>75534.299999999988</v>
      </c>
      <c r="Y23" s="5"/>
      <c r="Z23" s="5"/>
      <c r="AA23" s="5"/>
      <c r="AB23" s="5"/>
      <c r="AC23" s="5"/>
      <c r="AD23" s="5"/>
      <c r="AE23" s="5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45" t="s">
        <v>6</v>
      </c>
      <c r="B24" s="25">
        <v>45169</v>
      </c>
      <c r="C24" s="26">
        <v>924813.92</v>
      </c>
      <c r="D24" s="26">
        <v>798671.79</v>
      </c>
      <c r="E24" s="27">
        <f t="shared" si="0"/>
        <v>0.13639730898514157</v>
      </c>
      <c r="F24" s="26">
        <v>0</v>
      </c>
      <c r="G24" s="26">
        <v>2312.0348000000004</v>
      </c>
      <c r="H24" s="26">
        <v>123830.09520000001</v>
      </c>
      <c r="I24" s="26">
        <v>18574.514279999999</v>
      </c>
      <c r="J24" s="26">
        <v>13112.49</v>
      </c>
    </row>
    <row r="25" spans="1:39" x14ac:dyDescent="0.25">
      <c r="A25" s="45"/>
      <c r="B25" s="28" t="s">
        <v>18</v>
      </c>
      <c r="C25" s="26">
        <v>1602610</v>
      </c>
      <c r="D25" s="26">
        <v>1361073.44</v>
      </c>
      <c r="E25" s="27">
        <f t="shared" si="0"/>
        <v>0.15071449697680661</v>
      </c>
      <c r="F25" s="26">
        <v>0</v>
      </c>
      <c r="G25" s="26">
        <v>4006.5250000000005</v>
      </c>
      <c r="H25" s="26">
        <v>237530.03500000006</v>
      </c>
      <c r="I25" s="26">
        <v>35629.505249999987</v>
      </c>
      <c r="J25" s="26">
        <v>26403.510000000002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x14ac:dyDescent="0.25">
      <c r="A26" s="46" t="s">
        <v>15</v>
      </c>
      <c r="B26" s="21">
        <v>45169</v>
      </c>
      <c r="C26" s="22">
        <v>333385.5</v>
      </c>
      <c r="D26" s="22">
        <v>310495.95</v>
      </c>
      <c r="E26" s="23">
        <f t="shared" si="0"/>
        <v>6.8657905037861539E-2</v>
      </c>
      <c r="F26" s="22">
        <v>0</v>
      </c>
      <c r="G26" s="22">
        <v>833.46375</v>
      </c>
      <c r="H26" s="22">
        <v>22056.086249999989</v>
      </c>
      <c r="I26" s="22">
        <v>3308.4129374999984</v>
      </c>
      <c r="J26" s="22">
        <v>10</v>
      </c>
    </row>
    <row r="27" spans="1:39" x14ac:dyDescent="0.25">
      <c r="A27" s="46"/>
      <c r="B27" s="24" t="s">
        <v>18</v>
      </c>
      <c r="C27" s="22">
        <v>608150</v>
      </c>
      <c r="D27" s="22">
        <v>562923.19999999995</v>
      </c>
      <c r="E27" s="23">
        <f t="shared" si="0"/>
        <v>7.4367836882348187E-2</v>
      </c>
      <c r="F27" s="22">
        <v>0</v>
      </c>
      <c r="G27" s="22">
        <v>1520.375</v>
      </c>
      <c r="H27" s="22">
        <v>43706.425000000047</v>
      </c>
      <c r="I27" s="22">
        <v>6555.9637499999981</v>
      </c>
      <c r="J27" s="22">
        <v>418.5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x14ac:dyDescent="0.25">
      <c r="A28" s="45" t="s">
        <v>51</v>
      </c>
      <c r="B28" s="25">
        <v>0</v>
      </c>
      <c r="C28" s="26">
        <v>2105</v>
      </c>
      <c r="D28" s="26">
        <v>7.25</v>
      </c>
      <c r="E28" s="27">
        <f t="shared" ref="E28:E29" si="3">IF(C28=0,"N/A",+(C28-D28)/C28)</f>
        <v>0.99655581947743466</v>
      </c>
      <c r="F28" s="26">
        <v>0</v>
      </c>
      <c r="G28" s="26">
        <v>5.2625000000000002</v>
      </c>
      <c r="H28" s="26">
        <v>2092.4875000000002</v>
      </c>
      <c r="I28" s="26">
        <v>313.87312500000002</v>
      </c>
      <c r="J28" s="26"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x14ac:dyDescent="0.25">
      <c r="A29" s="45"/>
      <c r="B29" s="28" t="s">
        <v>18</v>
      </c>
      <c r="C29" s="26">
        <v>2105</v>
      </c>
      <c r="D29" s="26">
        <v>7.25</v>
      </c>
      <c r="E29" s="27">
        <f t="shared" si="3"/>
        <v>0.99655581947743466</v>
      </c>
      <c r="F29" s="26">
        <v>0</v>
      </c>
      <c r="G29" s="26">
        <v>5.2625000000000002</v>
      </c>
      <c r="H29" s="26">
        <v>2092.4875000000002</v>
      </c>
      <c r="I29" s="26">
        <v>313.87312500000002</v>
      </c>
      <c r="J29" s="26"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7.5" customHeight="1" x14ac:dyDescent="0.25">
      <c r="A30" s="9"/>
      <c r="B30" s="9"/>
      <c r="C30" s="10"/>
      <c r="D30" s="10"/>
      <c r="E30" s="11"/>
      <c r="F30" s="10"/>
      <c r="G30" s="10"/>
      <c r="H30" s="10"/>
      <c r="I30" s="10"/>
      <c r="J30" s="10"/>
    </row>
    <row r="31" spans="1:39" x14ac:dyDescent="0.25">
      <c r="A31" s="47" t="s">
        <v>4</v>
      </c>
      <c r="B31" s="16">
        <f>+B22</f>
        <v>45169</v>
      </c>
      <c r="C31" s="19">
        <f>+C22+C16+C14+C24+C12+C6+C26+C10+C18+C20+C8+C28</f>
        <v>13369315.1</v>
      </c>
      <c r="D31" s="19">
        <f>+D22+D16+D14+D24+D12+D6+D26+D10+D18+D20+D8+D28</f>
        <v>12894973.169999998</v>
      </c>
      <c r="E31" s="11">
        <f t="shared" ref="E31" si="4">+(C31-D31)/C31</f>
        <v>3.5479897545387468E-2</v>
      </c>
      <c r="F31" s="19">
        <f t="shared" ref="F31:J32" si="5">+F22+F16+F14+F24+F12+F6+F26+F10+F18+F20+F8+F28</f>
        <v>700</v>
      </c>
      <c r="G31" s="19">
        <f t="shared" si="5"/>
        <v>33062.797749999998</v>
      </c>
      <c r="H31" s="19">
        <f t="shared" si="5"/>
        <v>653079.04387500009</v>
      </c>
      <c r="I31" s="19">
        <f t="shared" si="5"/>
        <v>97961.856581249987</v>
      </c>
      <c r="J31" s="19">
        <f t="shared" si="5"/>
        <v>133838.46</v>
      </c>
      <c r="Y31" s="5"/>
      <c r="Z31" s="5"/>
      <c r="AA31" s="5"/>
      <c r="AB31" s="5"/>
      <c r="AC31" s="5"/>
      <c r="AD31" s="5"/>
      <c r="AE31" s="5"/>
    </row>
    <row r="32" spans="1:39" x14ac:dyDescent="0.25">
      <c r="A32" s="47"/>
      <c r="B32" s="17" t="str">
        <f>+B27</f>
        <v>FYTD</v>
      </c>
      <c r="C32" s="19">
        <f>+C23+C17+C15+C25+C13+C7+C27+C11+C19+C21+C9+C29</f>
        <v>23255755.229999997</v>
      </c>
      <c r="D32" s="19">
        <f>+D23+D17+D15+D25+D13+D7+D27+D11+D19+D21+D9+D29</f>
        <v>21209190.049999997</v>
      </c>
      <c r="E32" s="11">
        <f t="shared" ref="E32" si="6">+(C32-D32)/C32</f>
        <v>8.8002524956055789E-2</v>
      </c>
      <c r="F32" s="19">
        <f t="shared" si="5"/>
        <v>700</v>
      </c>
      <c r="G32" s="19">
        <f t="shared" si="5"/>
        <v>57699.428075000011</v>
      </c>
      <c r="H32" s="19">
        <f t="shared" si="5"/>
        <v>2195540.5819250005</v>
      </c>
      <c r="I32" s="19">
        <f t="shared" si="5"/>
        <v>329331.08753249992</v>
      </c>
      <c r="J32" s="19">
        <f t="shared" si="5"/>
        <v>293011.67</v>
      </c>
    </row>
    <row r="33" spans="1:39" x14ac:dyDescent="0.25">
      <c r="A33" s="4" t="s">
        <v>70</v>
      </c>
      <c r="I33" s="12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25">
      <c r="A34" t="s">
        <v>71</v>
      </c>
      <c r="AF34" s="5"/>
      <c r="AG34" s="5"/>
      <c r="AH34" s="5"/>
      <c r="AI34" s="5"/>
      <c r="AJ34" s="5"/>
      <c r="AK34" s="5"/>
      <c r="AL34" s="5"/>
      <c r="AM34" s="5"/>
    </row>
    <row r="35" spans="1:39" ht="15" customHeight="1" x14ac:dyDescent="0.25">
      <c r="A35" s="48" t="s">
        <v>10</v>
      </c>
      <c r="B35" s="48"/>
      <c r="C35" s="48"/>
      <c r="D35" s="48"/>
      <c r="E35" s="48"/>
      <c r="F35" s="48"/>
      <c r="G35" s="48"/>
      <c r="H35" s="48"/>
      <c r="I35" s="48"/>
      <c r="J35" s="48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29.25" customHeight="1" x14ac:dyDescent="0.25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AF36" s="5"/>
      <c r="AG36" s="5"/>
      <c r="AH36" s="5"/>
      <c r="AI36" s="5"/>
      <c r="AJ36" s="5"/>
      <c r="AK36" s="5"/>
      <c r="AL36" s="5"/>
      <c r="AM36" s="5"/>
    </row>
    <row r="37" spans="1:39" x14ac:dyDescent="0.25">
      <c r="A37" s="54" t="s">
        <v>34</v>
      </c>
      <c r="B37" s="55"/>
      <c r="C37" s="55"/>
      <c r="D37" s="55"/>
      <c r="E37" s="55"/>
      <c r="F37" s="55"/>
      <c r="G37" s="55"/>
      <c r="H37" s="55"/>
      <c r="I37" s="55"/>
      <c r="J37" s="5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30" customHeight="1" x14ac:dyDescent="0.25">
      <c r="A38" s="48" t="s">
        <v>35</v>
      </c>
      <c r="B38" s="48"/>
      <c r="C38" s="48"/>
      <c r="D38" s="48"/>
      <c r="E38" s="48"/>
      <c r="F38" s="48"/>
      <c r="G38" s="48"/>
      <c r="H38" s="48"/>
      <c r="I38" s="48"/>
      <c r="J38" s="4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5" customHeight="1" x14ac:dyDescent="0.25">
      <c r="A39" s="48" t="s">
        <v>9</v>
      </c>
      <c r="B39" s="48"/>
      <c r="C39" s="48"/>
      <c r="D39" s="48"/>
      <c r="E39" s="48"/>
      <c r="F39" s="48"/>
      <c r="G39" s="48"/>
      <c r="H39" s="48"/>
      <c r="I39" s="48"/>
      <c r="J39" s="48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25">
      <c r="A40" s="48" t="s">
        <v>12</v>
      </c>
      <c r="B40" s="48"/>
      <c r="C40" s="48"/>
      <c r="D40" s="48"/>
      <c r="E40" s="48"/>
      <c r="F40" s="48"/>
      <c r="G40" s="48"/>
      <c r="H40" s="48"/>
      <c r="I40" s="48"/>
      <c r="J40" s="32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5" customHeight="1" x14ac:dyDescent="0.25">
      <c r="A41" s="41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25"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23.25" x14ac:dyDescent="0.25">
      <c r="A43" s="44" t="s">
        <v>5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39" ht="23.25" x14ac:dyDescent="0.35">
      <c r="A44" s="51">
        <f>+A2</f>
        <v>45169</v>
      </c>
      <c r="B44" s="51"/>
      <c r="C44" s="51"/>
      <c r="D44" s="51"/>
      <c r="E44" s="51"/>
      <c r="F44" s="51"/>
      <c r="G44" s="51"/>
      <c r="H44" s="51"/>
      <c r="I44" s="51"/>
      <c r="J44" s="51"/>
    </row>
    <row r="45" spans="1:39" ht="23.25" x14ac:dyDescent="0.35">
      <c r="A45" s="51" t="s">
        <v>29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39" x14ac:dyDescent="0.25">
      <c r="A46" s="52" t="s">
        <v>2</v>
      </c>
      <c r="B46" s="17" t="s">
        <v>3</v>
      </c>
      <c r="C46" s="18"/>
      <c r="D46" s="18"/>
      <c r="E46" s="18"/>
      <c r="F46" s="18" t="s">
        <v>21</v>
      </c>
      <c r="G46" s="18" t="s">
        <v>20</v>
      </c>
      <c r="H46" s="18"/>
      <c r="I46" s="18" t="s">
        <v>19</v>
      </c>
      <c r="J46" s="18" t="s">
        <v>11</v>
      </c>
    </row>
    <row r="47" spans="1:39" x14ac:dyDescent="0.25">
      <c r="A47" s="53"/>
      <c r="B47" s="17" t="s">
        <v>18</v>
      </c>
      <c r="C47" s="31" t="s">
        <v>7</v>
      </c>
      <c r="D47" s="31" t="s">
        <v>0</v>
      </c>
      <c r="E47" s="31" t="s">
        <v>8</v>
      </c>
      <c r="F47" s="31" t="s">
        <v>24</v>
      </c>
      <c r="G47" s="31" t="s">
        <v>33</v>
      </c>
      <c r="H47" s="31" t="s">
        <v>1</v>
      </c>
      <c r="I47" s="31" t="s">
        <v>22</v>
      </c>
      <c r="J47" s="31" t="s">
        <v>23</v>
      </c>
    </row>
    <row r="48" spans="1:39" x14ac:dyDescent="0.25">
      <c r="A48" s="45" t="s">
        <v>27</v>
      </c>
      <c r="B48" s="15">
        <v>45169</v>
      </c>
      <c r="C48" s="14">
        <v>20237588.530000001</v>
      </c>
      <c r="D48" s="14">
        <v>18125091.02</v>
      </c>
      <c r="E48" s="27">
        <f t="shared" ref="E48:E71" si="7">IF(C48=0,"N/A",+(C48-D48)/C48)</f>
        <v>0.10438484342482091</v>
      </c>
      <c r="F48" s="14">
        <v>879839.95</v>
      </c>
      <c r="G48" s="26">
        <v>48475.151450000005</v>
      </c>
      <c r="H48" s="14">
        <v>1184182.4085500017</v>
      </c>
      <c r="I48" s="14">
        <v>177627.36128250023</v>
      </c>
      <c r="J48" s="14">
        <v>0</v>
      </c>
      <c r="M48" s="13"/>
    </row>
    <row r="49" spans="1:10" x14ac:dyDescent="0.25">
      <c r="A49" s="45"/>
      <c r="B49" s="10" t="s">
        <v>18</v>
      </c>
      <c r="C49" s="14">
        <v>43199249.019999996</v>
      </c>
      <c r="D49" s="14">
        <v>38849806.280000001</v>
      </c>
      <c r="E49" s="27">
        <f t="shared" si="7"/>
        <v>0.10068329516530089</v>
      </c>
      <c r="F49" s="14">
        <v>1487689.58</v>
      </c>
      <c r="G49" s="26">
        <v>104489.16860000002</v>
      </c>
      <c r="H49" s="14">
        <v>2757263.9913999946</v>
      </c>
      <c r="I49" s="14">
        <v>413589.59870999976</v>
      </c>
      <c r="J49" s="14">
        <v>0</v>
      </c>
    </row>
    <row r="50" spans="1:10" x14ac:dyDescent="0.25">
      <c r="A50" s="46" t="s">
        <v>44</v>
      </c>
      <c r="B50" s="21">
        <v>45169</v>
      </c>
      <c r="C50" s="22">
        <v>3459541.51</v>
      </c>
      <c r="D50" s="22">
        <v>3175961.8</v>
      </c>
      <c r="E50" s="23">
        <f t="shared" si="7"/>
        <v>8.1970315771698887E-2</v>
      </c>
      <c r="F50" s="22">
        <v>145944.38</v>
      </c>
      <c r="G50" s="22">
        <v>8648.8537749999996</v>
      </c>
      <c r="H50" s="22">
        <v>128986.47622499996</v>
      </c>
      <c r="I50" s="22">
        <v>19347.971433749994</v>
      </c>
      <c r="J50" s="22">
        <v>0</v>
      </c>
    </row>
    <row r="51" spans="1:10" x14ac:dyDescent="0.25">
      <c r="A51" s="46"/>
      <c r="B51" s="24" t="s">
        <v>18</v>
      </c>
      <c r="C51" s="22">
        <v>6172071.1999999993</v>
      </c>
      <c r="D51" s="22">
        <v>5718948.3599999994</v>
      </c>
      <c r="E51" s="23">
        <f t="shared" si="7"/>
        <v>7.3415037726719659E-2</v>
      </c>
      <c r="F51" s="22">
        <v>274672.59999999998</v>
      </c>
      <c r="G51" s="22">
        <v>15430.178</v>
      </c>
      <c r="H51" s="22">
        <v>163020.06199999986</v>
      </c>
      <c r="I51" s="22">
        <v>24453.009299999976</v>
      </c>
      <c r="J51" s="22">
        <v>0</v>
      </c>
    </row>
    <row r="52" spans="1:10" x14ac:dyDescent="0.25">
      <c r="A52" s="42" t="s">
        <v>28</v>
      </c>
      <c r="B52" s="15">
        <v>45169</v>
      </c>
      <c r="C52" s="14">
        <v>14106357.1</v>
      </c>
      <c r="D52" s="14">
        <v>13362201.85</v>
      </c>
      <c r="E52" s="27">
        <f t="shared" si="7"/>
        <v>5.2753183881896766E-2</v>
      </c>
      <c r="F52" s="14">
        <v>168231.9</v>
      </c>
      <c r="G52" s="26">
        <v>34431.652750000001</v>
      </c>
      <c r="H52" s="14">
        <v>541491.69724999997</v>
      </c>
      <c r="I52" s="14">
        <v>81223.754587499992</v>
      </c>
      <c r="J52" s="14">
        <v>0</v>
      </c>
    </row>
    <row r="53" spans="1:10" x14ac:dyDescent="0.25">
      <c r="A53" s="43"/>
      <c r="B53" s="10" t="s">
        <v>18</v>
      </c>
      <c r="C53" s="14">
        <v>24881954</v>
      </c>
      <c r="D53" s="14">
        <v>23172383.780000001</v>
      </c>
      <c r="E53" s="27">
        <f t="shared" si="7"/>
        <v>6.8707233362781672E-2</v>
      </c>
      <c r="F53" s="14">
        <v>342180.69999999995</v>
      </c>
      <c r="G53" s="26">
        <v>61062.985000000001</v>
      </c>
      <c r="H53" s="14">
        <v>1306326.5349999988</v>
      </c>
      <c r="I53" s="14">
        <v>195948.98025000008</v>
      </c>
      <c r="J53" s="14">
        <v>0</v>
      </c>
    </row>
    <row r="54" spans="1:10" x14ac:dyDescent="0.25">
      <c r="A54" s="49" t="s">
        <v>48</v>
      </c>
      <c r="B54" s="21">
        <v>45169</v>
      </c>
      <c r="C54" s="22">
        <v>214487.27</v>
      </c>
      <c r="D54" s="22">
        <v>195236.98</v>
      </c>
      <c r="E54" s="23">
        <f t="shared" ref="E54:E55" si="8">IF(C54=0,"N/A",+(C54-D54)/C54)</f>
        <v>8.9750268162767793E-2</v>
      </c>
      <c r="F54" s="22">
        <v>14752.36</v>
      </c>
      <c r="G54" s="22">
        <v>536.21817499999997</v>
      </c>
      <c r="H54" s="22">
        <v>1017.9618249999785</v>
      </c>
      <c r="I54" s="22">
        <v>152.69427374999677</v>
      </c>
      <c r="J54" s="22">
        <v>0</v>
      </c>
    </row>
    <row r="55" spans="1:10" x14ac:dyDescent="0.25">
      <c r="A55" s="50"/>
      <c r="B55" s="24" t="s">
        <v>18</v>
      </c>
      <c r="C55" s="22">
        <v>496079.81999999995</v>
      </c>
      <c r="D55" s="22">
        <v>440801.04000000004</v>
      </c>
      <c r="E55" s="23">
        <f t="shared" si="8"/>
        <v>0.11143122088699338</v>
      </c>
      <c r="F55" s="22">
        <v>53020.62</v>
      </c>
      <c r="G55" s="22">
        <v>1240.1995499999998</v>
      </c>
      <c r="H55" s="22">
        <v>1017.9604499999091</v>
      </c>
      <c r="I55" s="22">
        <v>152.69427374999677</v>
      </c>
      <c r="J55" s="22">
        <v>0</v>
      </c>
    </row>
    <row r="56" spans="1:10" x14ac:dyDescent="0.25">
      <c r="A56" s="42" t="s">
        <v>40</v>
      </c>
      <c r="B56" s="15">
        <v>45169</v>
      </c>
      <c r="C56" s="14">
        <v>91965959.019999996</v>
      </c>
      <c r="D56" s="14">
        <v>84918102.549999997</v>
      </c>
      <c r="E56" s="27">
        <f t="shared" si="7"/>
        <v>7.6635491491664751E-2</v>
      </c>
      <c r="F56" s="14">
        <v>2393089.54</v>
      </c>
      <c r="G56" s="26">
        <v>223932.17369999998</v>
      </c>
      <c r="H56" s="14">
        <v>4430834.7562999986</v>
      </c>
      <c r="I56" s="14">
        <v>664625.21344499977</v>
      </c>
      <c r="J56" s="14">
        <v>0</v>
      </c>
    </row>
    <row r="57" spans="1:10" x14ac:dyDescent="0.25">
      <c r="A57" s="43"/>
      <c r="B57" s="10" t="s">
        <v>18</v>
      </c>
      <c r="C57" s="14">
        <v>184056737.45999998</v>
      </c>
      <c r="D57" s="14">
        <v>168545091.03</v>
      </c>
      <c r="E57" s="27">
        <f t="shared" si="7"/>
        <v>8.4276439124490274E-2</v>
      </c>
      <c r="F57" s="14">
        <v>3905589.89</v>
      </c>
      <c r="G57" s="26">
        <v>450377.86892499996</v>
      </c>
      <c r="H57" s="14">
        <v>11155678.671074977</v>
      </c>
      <c r="I57" s="14">
        <v>1673351.8006612486</v>
      </c>
      <c r="J57" s="14">
        <v>0</v>
      </c>
    </row>
    <row r="58" spans="1:10" x14ac:dyDescent="0.25">
      <c r="A58" s="49" t="s">
        <v>49</v>
      </c>
      <c r="B58" s="21">
        <v>45169</v>
      </c>
      <c r="C58" s="22">
        <v>180496.16</v>
      </c>
      <c r="D58" s="22">
        <v>167585.39000000001</v>
      </c>
      <c r="E58" s="23">
        <f t="shared" si="7"/>
        <v>7.1529333366427236E-2</v>
      </c>
      <c r="F58" s="22">
        <v>0</v>
      </c>
      <c r="G58" s="22">
        <v>451.24040000000002</v>
      </c>
      <c r="H58" s="22">
        <v>12459.529599999989</v>
      </c>
      <c r="I58" s="22">
        <v>1868.9294399999983</v>
      </c>
      <c r="J58" s="22">
        <v>0</v>
      </c>
    </row>
    <row r="59" spans="1:10" x14ac:dyDescent="0.25">
      <c r="A59" s="50"/>
      <c r="B59" s="24" t="s">
        <v>18</v>
      </c>
      <c r="C59" s="22">
        <v>180496.16</v>
      </c>
      <c r="D59" s="22">
        <v>167585.39000000001</v>
      </c>
      <c r="E59" s="23">
        <f t="shared" si="7"/>
        <v>7.1529333366427236E-2</v>
      </c>
      <c r="F59" s="22">
        <v>0</v>
      </c>
      <c r="G59" s="22">
        <v>451.24040000000002</v>
      </c>
      <c r="H59" s="22">
        <v>12459.529599999989</v>
      </c>
      <c r="I59" s="22">
        <v>1868.9294399999983</v>
      </c>
      <c r="J59" s="22">
        <v>0</v>
      </c>
    </row>
    <row r="60" spans="1:10" x14ac:dyDescent="0.25">
      <c r="A60" s="45" t="s">
        <v>42</v>
      </c>
      <c r="B60" s="15">
        <v>45169</v>
      </c>
      <c r="C60" s="14">
        <v>5505287.1900000004</v>
      </c>
      <c r="D60" s="14">
        <v>5229294.22</v>
      </c>
      <c r="E60" s="27">
        <f t="shared" si="7"/>
        <v>5.0132347409836152E-2</v>
      </c>
      <c r="F60" s="14">
        <v>86284.79</v>
      </c>
      <c r="G60" s="26">
        <v>13763.217975000001</v>
      </c>
      <c r="H60" s="14">
        <v>175944.96202500068</v>
      </c>
      <c r="I60" s="14">
        <v>26391.744303750103</v>
      </c>
      <c r="J60" s="14">
        <v>0</v>
      </c>
    </row>
    <row r="61" spans="1:10" x14ac:dyDescent="0.25">
      <c r="A61" s="45"/>
      <c r="B61" s="10" t="s">
        <v>18</v>
      </c>
      <c r="C61" s="14">
        <v>9907101.7600000016</v>
      </c>
      <c r="D61" s="14">
        <v>9242007.3300000001</v>
      </c>
      <c r="E61" s="27">
        <f t="shared" si="7"/>
        <v>6.7133097661853575E-2</v>
      </c>
      <c r="F61" s="14">
        <v>154510.43</v>
      </c>
      <c r="G61" s="26">
        <v>24767.754400000002</v>
      </c>
      <c r="H61" s="14">
        <v>485816.2456000016</v>
      </c>
      <c r="I61" s="14">
        <v>72872.436840000169</v>
      </c>
      <c r="J61" s="14">
        <v>0</v>
      </c>
    </row>
    <row r="62" spans="1:10" x14ac:dyDescent="0.25">
      <c r="A62" s="49" t="s">
        <v>41</v>
      </c>
      <c r="B62" s="21">
        <v>45169</v>
      </c>
      <c r="C62" s="22">
        <v>104196439.54000001</v>
      </c>
      <c r="D62" s="22">
        <v>91636473.129999995</v>
      </c>
      <c r="E62" s="23">
        <f t="shared" si="7"/>
        <v>0.12054122449336056</v>
      </c>
      <c r="F62" s="22">
        <v>2638722.1</v>
      </c>
      <c r="G62" s="22">
        <v>253894.29360000003</v>
      </c>
      <c r="H62" s="22">
        <v>9667350.0164000113</v>
      </c>
      <c r="I62" s="22">
        <v>1450102.5024600017</v>
      </c>
      <c r="J62" s="22">
        <v>0</v>
      </c>
    </row>
    <row r="63" spans="1:10" x14ac:dyDescent="0.25">
      <c r="A63" s="50"/>
      <c r="B63" s="24" t="s">
        <v>18</v>
      </c>
      <c r="C63" s="22">
        <v>203747677.90000001</v>
      </c>
      <c r="D63" s="22">
        <v>177478403.81999999</v>
      </c>
      <c r="E63" s="23">
        <f t="shared" si="7"/>
        <v>0.12893042193537566</v>
      </c>
      <c r="F63" s="22">
        <v>5101431.99</v>
      </c>
      <c r="G63" s="22">
        <v>496615.61477500002</v>
      </c>
      <c r="H63" s="22">
        <v>20671226.475225013</v>
      </c>
      <c r="I63" s="22">
        <v>3100683.971283752</v>
      </c>
      <c r="J63" s="22">
        <v>0</v>
      </c>
    </row>
    <row r="64" spans="1:10" x14ac:dyDescent="0.25">
      <c r="A64" s="45" t="s">
        <v>45</v>
      </c>
      <c r="B64" s="15">
        <v>45169</v>
      </c>
      <c r="C64" s="14">
        <v>1164397.3999999999</v>
      </c>
      <c r="D64" s="14">
        <v>1109732.68</v>
      </c>
      <c r="E64" s="27">
        <f t="shared" ref="E64:E65" si="9">IF(C64=0,"N/A",+(C64-D64)/C64)</f>
        <v>4.6946789815916781E-2</v>
      </c>
      <c r="F64" s="14">
        <v>70548.45</v>
      </c>
      <c r="G64" s="26">
        <v>2910.9935</v>
      </c>
      <c r="H64" s="14">
        <v>0</v>
      </c>
      <c r="I64" s="14">
        <v>0</v>
      </c>
      <c r="J64" s="14">
        <v>0</v>
      </c>
    </row>
    <row r="65" spans="1:10" x14ac:dyDescent="0.25">
      <c r="A65" s="45"/>
      <c r="B65" s="10" t="s">
        <v>18</v>
      </c>
      <c r="C65" s="14">
        <v>1967446.3499999999</v>
      </c>
      <c r="D65" s="14">
        <v>1823876.98</v>
      </c>
      <c r="E65" s="27">
        <f t="shared" si="9"/>
        <v>7.2972444712405951E-2</v>
      </c>
      <c r="F65" s="14">
        <v>131921.9</v>
      </c>
      <c r="G65" s="26">
        <v>14951.935874999999</v>
      </c>
      <c r="H65" s="14">
        <v>15490.254124999887</v>
      </c>
      <c r="I65" s="14">
        <v>2323.5386437499865</v>
      </c>
      <c r="J65" s="14">
        <v>0</v>
      </c>
    </row>
    <row r="66" spans="1:10" x14ac:dyDescent="0.25">
      <c r="A66" s="49" t="s">
        <v>47</v>
      </c>
      <c r="B66" s="21">
        <v>45169</v>
      </c>
      <c r="C66" s="22">
        <v>6680743.8300000001</v>
      </c>
      <c r="D66" s="22">
        <v>5712763.7400000002</v>
      </c>
      <c r="E66" s="23">
        <f t="shared" ref="E66:E67" si="10">IF(C66=0,"N/A",+(C66-D66)/C66)</f>
        <v>0.14489106522140063</v>
      </c>
      <c r="F66" s="22">
        <v>1651543.11</v>
      </c>
      <c r="G66" s="22">
        <v>12573.0018</v>
      </c>
      <c r="H66" s="22">
        <v>0</v>
      </c>
      <c r="I66" s="22">
        <v>0</v>
      </c>
      <c r="J66" s="22">
        <v>0</v>
      </c>
    </row>
    <row r="67" spans="1:10" x14ac:dyDescent="0.25">
      <c r="A67" s="50"/>
      <c r="B67" s="24" t="s">
        <v>18</v>
      </c>
      <c r="C67" s="22">
        <v>8571166.1799999997</v>
      </c>
      <c r="D67" s="22">
        <v>7344836.8399999999</v>
      </c>
      <c r="E67" s="23">
        <f t="shared" si="10"/>
        <v>0.14307613622770757</v>
      </c>
      <c r="F67" s="22">
        <v>2159934.84</v>
      </c>
      <c r="G67" s="22">
        <v>16028.07835</v>
      </c>
      <c r="H67" s="22">
        <v>1.6500001074746251E-3</v>
      </c>
      <c r="I67" s="22">
        <v>5.1750000275205819E-4</v>
      </c>
      <c r="J67" s="22">
        <v>0</v>
      </c>
    </row>
    <row r="68" spans="1:10" ht="15" customHeight="1" x14ac:dyDescent="0.25">
      <c r="A68" s="45" t="s">
        <v>43</v>
      </c>
      <c r="B68" s="15">
        <v>45169</v>
      </c>
      <c r="C68" s="14">
        <v>2207579.5699999998</v>
      </c>
      <c r="D68" s="14">
        <v>1971382.38</v>
      </c>
      <c r="E68" s="27">
        <f t="shared" si="7"/>
        <v>0.10699373794259201</v>
      </c>
      <c r="F68" s="14">
        <v>82802.350000000006</v>
      </c>
      <c r="G68" s="26">
        <v>5311.9430499999999</v>
      </c>
      <c r="H68" s="14">
        <v>148082.89694999994</v>
      </c>
      <c r="I68" s="14">
        <v>22212.434542499988</v>
      </c>
      <c r="J68" s="14">
        <v>0</v>
      </c>
    </row>
    <row r="69" spans="1:10" x14ac:dyDescent="0.25">
      <c r="A69" s="45"/>
      <c r="B69" s="10" t="s">
        <v>18</v>
      </c>
      <c r="C69" s="14">
        <v>3866175.9299999997</v>
      </c>
      <c r="D69" s="14">
        <v>3472529.36</v>
      </c>
      <c r="E69" s="27">
        <f t="shared" si="7"/>
        <v>0.10181806961898908</v>
      </c>
      <c r="F69" s="14">
        <v>132793.97</v>
      </c>
      <c r="G69" s="26">
        <v>9333.4549000000006</v>
      </c>
      <c r="H69" s="14">
        <v>251519.14509999982</v>
      </c>
      <c r="I69" s="14">
        <v>37727.871765000004</v>
      </c>
      <c r="J69" s="14">
        <v>0</v>
      </c>
    </row>
    <row r="70" spans="1:10" x14ac:dyDescent="0.25">
      <c r="A70" s="49" t="s">
        <v>46</v>
      </c>
      <c r="B70" s="21">
        <v>45169</v>
      </c>
      <c r="C70" s="22">
        <v>441366.89</v>
      </c>
      <c r="D70" s="22">
        <v>330123.05</v>
      </c>
      <c r="E70" s="23">
        <f t="shared" si="7"/>
        <v>0.25204391747645599</v>
      </c>
      <c r="F70" s="22">
        <v>15809.99</v>
      </c>
      <c r="G70" s="22">
        <v>1059.9022500000001</v>
      </c>
      <c r="H70" s="22">
        <v>94373.947750000021</v>
      </c>
      <c r="I70" s="22">
        <v>14156.092162500003</v>
      </c>
      <c r="J70" s="22">
        <v>0</v>
      </c>
    </row>
    <row r="71" spans="1:10" x14ac:dyDescent="0.25">
      <c r="A71" s="50"/>
      <c r="B71" s="24" t="s">
        <v>18</v>
      </c>
      <c r="C71" s="22">
        <v>839995.85000000009</v>
      </c>
      <c r="D71" s="22">
        <v>661288.76</v>
      </c>
      <c r="E71" s="23">
        <f t="shared" si="7"/>
        <v>0.21274758678867289</v>
      </c>
      <c r="F71" s="22">
        <v>33704.370000000003</v>
      </c>
      <c r="G71" s="22">
        <v>2006.0487000000001</v>
      </c>
      <c r="H71" s="22">
        <v>106663.22130000008</v>
      </c>
      <c r="I71" s="22">
        <v>15999.483195000003</v>
      </c>
      <c r="J71" s="22">
        <v>0</v>
      </c>
    </row>
    <row r="72" spans="1:10" ht="5.25" customHeight="1" x14ac:dyDescent="0.25">
      <c r="A72" s="9"/>
      <c r="B72" s="9"/>
      <c r="C72" s="10"/>
      <c r="D72" s="10"/>
      <c r="E72" s="11"/>
      <c r="F72" s="10"/>
      <c r="G72" s="10"/>
      <c r="H72" s="10"/>
      <c r="I72" s="10"/>
      <c r="J72" s="10"/>
    </row>
    <row r="73" spans="1:10" x14ac:dyDescent="0.25">
      <c r="A73" s="47" t="s">
        <v>4</v>
      </c>
      <c r="B73" s="16">
        <f>+B68</f>
        <v>45169</v>
      </c>
      <c r="C73" s="19">
        <f>+C48+C50+C52+C56+C60+C62+C68+C64+C70+C66+C54+C58</f>
        <v>250360244.00999999</v>
      </c>
      <c r="D73" s="19">
        <f>+D48+D50+D52+D56+D60+D62+D68+D64+D70+D66+D54+D58</f>
        <v>225933948.78999999</v>
      </c>
      <c r="E73" s="11">
        <f>IF(C73=0,"N/A",+(C73-D73)/C73)</f>
        <v>9.7564592639653891E-2</v>
      </c>
      <c r="F73" s="19">
        <f t="shared" ref="F73:J74" si="11">+F48+F50+F52+F56+F60+F62+F68+F64+F70+F66+F54+F58</f>
        <v>8147568.9200000009</v>
      </c>
      <c r="G73" s="19">
        <f t="shared" si="11"/>
        <v>605988.64242500009</v>
      </c>
      <c r="H73" s="19">
        <f t="shared" si="11"/>
        <v>16384724.652875012</v>
      </c>
      <c r="I73" s="19">
        <f t="shared" si="11"/>
        <v>2457708.697931252</v>
      </c>
      <c r="J73" s="19">
        <f t="shared" si="11"/>
        <v>0</v>
      </c>
    </row>
    <row r="74" spans="1:10" x14ac:dyDescent="0.25">
      <c r="A74" s="47"/>
      <c r="B74" s="17" t="str">
        <f>+B69</f>
        <v>FYTD</v>
      </c>
      <c r="C74" s="19">
        <f>+C49+C51+C53+C57+C61+C63+C69+C65+C71+C67+C55+C59</f>
        <v>487886151.63000005</v>
      </c>
      <c r="D74" s="19">
        <f>+D49+D51+D53+D57+D61+D63+D69+D65+D71+D67+D55+D59</f>
        <v>436917558.97000003</v>
      </c>
      <c r="E74" s="11">
        <f>IF(C74=0,"N/A",+(C74-D74)/C74)</f>
        <v>0.10446820941671912</v>
      </c>
      <c r="F74" s="19">
        <f t="shared" si="11"/>
        <v>13777450.889999999</v>
      </c>
      <c r="G74" s="19">
        <f t="shared" si="11"/>
        <v>1196754.5274749999</v>
      </c>
      <c r="H74" s="19">
        <f t="shared" si="11"/>
        <v>36926482.092524983</v>
      </c>
      <c r="I74" s="19">
        <f t="shared" si="11"/>
        <v>5538972.3148800014</v>
      </c>
      <c r="J74" s="19">
        <f t="shared" si="11"/>
        <v>0</v>
      </c>
    </row>
    <row r="75" spans="1:10" x14ac:dyDescent="0.25">
      <c r="A75" s="4" t="s">
        <v>70</v>
      </c>
      <c r="I75" s="12"/>
    </row>
    <row r="77" spans="1:10" ht="23.25" x14ac:dyDescent="0.35">
      <c r="A77" s="51" t="s">
        <v>30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10" x14ac:dyDescent="0.25">
      <c r="A78" s="47" t="s">
        <v>31</v>
      </c>
      <c r="B78" s="16">
        <f>+B73</f>
        <v>45169</v>
      </c>
      <c r="C78" s="19">
        <f>+C73+C31</f>
        <v>263729559.10999998</v>
      </c>
      <c r="D78" s="19">
        <f>+D73+D31</f>
        <v>238828921.95999998</v>
      </c>
      <c r="E78" s="11">
        <f t="shared" ref="E78:E79" si="12">+(C78-D78)/C78</f>
        <v>9.4417316109849117E-2</v>
      </c>
      <c r="F78" s="19">
        <f t="shared" ref="F78:J79" si="13">+F73+F31</f>
        <v>8148268.9200000009</v>
      </c>
      <c r="G78" s="19">
        <f t="shared" si="13"/>
        <v>639051.44017500011</v>
      </c>
      <c r="H78" s="19">
        <f t="shared" si="13"/>
        <v>17037803.696750011</v>
      </c>
      <c r="I78" s="19">
        <f t="shared" si="13"/>
        <v>2555670.5545125022</v>
      </c>
      <c r="J78" s="19">
        <f t="shared" si="13"/>
        <v>133838.46</v>
      </c>
    </row>
    <row r="79" spans="1:10" x14ac:dyDescent="0.25">
      <c r="A79" s="47"/>
      <c r="B79" s="16" t="str">
        <f>+B74</f>
        <v>FYTD</v>
      </c>
      <c r="C79" s="19">
        <f>+C74+C32</f>
        <v>511141906.86000007</v>
      </c>
      <c r="D79" s="19">
        <f>+D74+D32</f>
        <v>458126749.02000004</v>
      </c>
      <c r="E79" s="11">
        <f t="shared" si="12"/>
        <v>0.10371905947934865</v>
      </c>
      <c r="F79" s="19">
        <f t="shared" si="13"/>
        <v>13778150.889999999</v>
      </c>
      <c r="G79" s="19">
        <f t="shared" si="13"/>
        <v>1254453.9555499998</v>
      </c>
      <c r="H79" s="19">
        <f t="shared" si="13"/>
        <v>39122022.67444998</v>
      </c>
      <c r="I79" s="19">
        <f t="shared" si="13"/>
        <v>5868303.4024125012</v>
      </c>
      <c r="J79" s="19">
        <f t="shared" si="13"/>
        <v>293011.67</v>
      </c>
    </row>
    <row r="80" spans="1:10" x14ac:dyDescent="0.25">
      <c r="A80" s="41" t="s">
        <v>70</v>
      </c>
      <c r="B80" s="41"/>
      <c r="C80" s="41"/>
      <c r="D80" s="41"/>
      <c r="E80" s="41"/>
      <c r="F80" s="41"/>
      <c r="G80" s="41"/>
      <c r="H80" s="41"/>
      <c r="I80" s="41"/>
      <c r="J80" s="41"/>
    </row>
    <row r="81" spans="1:10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</row>
  </sheetData>
  <mergeCells count="46">
    <mergeCell ref="A24:A25"/>
    <mergeCell ref="A1:J1"/>
    <mergeCell ref="A2:J2"/>
    <mergeCell ref="A3:J3"/>
    <mergeCell ref="A4:A5"/>
    <mergeCell ref="A6:A7"/>
    <mergeCell ref="A10:A11"/>
    <mergeCell ref="A12:A13"/>
    <mergeCell ref="A14:A15"/>
    <mergeCell ref="A16:A17"/>
    <mergeCell ref="A18:A19"/>
    <mergeCell ref="A22:A23"/>
    <mergeCell ref="A20:A21"/>
    <mergeCell ref="A8:A9"/>
    <mergeCell ref="A40:I40"/>
    <mergeCell ref="A26:A27"/>
    <mergeCell ref="A31:A32"/>
    <mergeCell ref="A35:J35"/>
    <mergeCell ref="A36:J36"/>
    <mergeCell ref="A38:J38"/>
    <mergeCell ref="A39:J39"/>
    <mergeCell ref="A37:J37"/>
    <mergeCell ref="A28:A29"/>
    <mergeCell ref="A70:A71"/>
    <mergeCell ref="A66:A67"/>
    <mergeCell ref="A44:J44"/>
    <mergeCell ref="A45:J45"/>
    <mergeCell ref="A46:A47"/>
    <mergeCell ref="A54:A55"/>
    <mergeCell ref="A58:A59"/>
    <mergeCell ref="A83:J83"/>
    <mergeCell ref="A52:A53"/>
    <mergeCell ref="A41:J41"/>
    <mergeCell ref="A43:J43"/>
    <mergeCell ref="A48:A49"/>
    <mergeCell ref="A50:A51"/>
    <mergeCell ref="A78:A79"/>
    <mergeCell ref="A80:J80"/>
    <mergeCell ref="A82:J82"/>
    <mergeCell ref="A56:A57"/>
    <mergeCell ref="A60:A61"/>
    <mergeCell ref="A62:A63"/>
    <mergeCell ref="A68:A69"/>
    <mergeCell ref="A73:A74"/>
    <mergeCell ref="A77:J77"/>
    <mergeCell ref="A64:A65"/>
  </mergeCells>
  <pageMargins left="0.4" right="0.35" top="0.44" bottom="0.38" header="0.3" footer="0.3"/>
  <pageSetup scale="84" fitToHeight="0" orientation="landscape" r:id="rId1"/>
  <headerFooter>
    <oddFooter>&amp;RPage &amp;P of &amp;N</oddFooter>
  </headerFooter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91CB-73CF-400F-817F-7E9103F923C1}">
  <dimension ref="A2:H36"/>
  <sheetViews>
    <sheetView topLeftCell="A4" workbookViewId="0">
      <selection activeCell="O21" sqref="O21"/>
    </sheetView>
  </sheetViews>
  <sheetFormatPr defaultRowHeight="15" x14ac:dyDescent="0.25"/>
  <cols>
    <col min="1" max="1" width="20.7109375" bestFit="1" customWidth="1"/>
    <col min="3" max="3" width="12.140625" bestFit="1" customWidth="1"/>
    <col min="4" max="4" width="7.140625" bestFit="1" customWidth="1"/>
    <col min="5" max="5" width="12.140625" bestFit="1" customWidth="1"/>
    <col min="6" max="6" width="11.140625" bestFit="1" customWidth="1"/>
    <col min="7" max="7" width="7.140625" bestFit="1" customWidth="1"/>
  </cols>
  <sheetData>
    <row r="2" spans="1:8" ht="23.25" x14ac:dyDescent="0.25">
      <c r="A2" s="44" t="s">
        <v>52</v>
      </c>
      <c r="B2" s="44"/>
      <c r="C2" s="44"/>
      <c r="D2" s="44"/>
      <c r="E2" s="44"/>
      <c r="F2" s="44"/>
      <c r="G2" s="44"/>
      <c r="H2" s="44"/>
    </row>
    <row r="3" spans="1:8" ht="23.25" x14ac:dyDescent="0.35">
      <c r="A3" s="51">
        <v>45169</v>
      </c>
      <c r="B3" s="51"/>
      <c r="C3" s="51"/>
      <c r="D3" s="51"/>
      <c r="E3" s="51"/>
      <c r="F3" s="51"/>
      <c r="G3" s="51"/>
      <c r="H3" s="51"/>
    </row>
    <row r="4" spans="1:8" ht="23.25" x14ac:dyDescent="0.35">
      <c r="A4" s="8"/>
      <c r="B4" s="8"/>
      <c r="C4" s="8"/>
      <c r="D4" s="8"/>
      <c r="E4" s="8"/>
      <c r="F4" s="8"/>
      <c r="G4" s="8"/>
      <c r="H4" s="8"/>
    </row>
    <row r="5" spans="1:8" ht="30" x14ac:dyDescent="0.25">
      <c r="C5" s="33" t="s">
        <v>53</v>
      </c>
      <c r="D5" s="33" t="s">
        <v>54</v>
      </c>
      <c r="E5" s="33" t="s">
        <v>55</v>
      </c>
      <c r="F5" s="34" t="s">
        <v>56</v>
      </c>
      <c r="G5" s="34" t="s">
        <v>8</v>
      </c>
    </row>
    <row r="6" spans="1:8" x14ac:dyDescent="0.25">
      <c r="A6" s="1" t="s">
        <v>59</v>
      </c>
      <c r="C6" s="35">
        <v>3314998.5100000002</v>
      </c>
      <c r="D6" s="2">
        <f>+IF(C6=0,"N/A",C6/C$18)</f>
        <v>1.2569688893376311E-2</v>
      </c>
      <c r="E6" s="35">
        <v>3312949.18</v>
      </c>
      <c r="F6" s="35">
        <f>+C6-E6</f>
        <v>2049.3300000000745</v>
      </c>
      <c r="G6" s="2">
        <f>+IF(C6=0,"N/A",F6/C6)</f>
        <v>6.1819937288601508E-4</v>
      </c>
    </row>
    <row r="7" spans="1:8" x14ac:dyDescent="0.25">
      <c r="A7" s="1" t="s">
        <v>60</v>
      </c>
      <c r="C7" s="35">
        <v>55364.24</v>
      </c>
      <c r="D7" s="2">
        <f t="shared" ref="D7:D17" si="0">+IF(C7=0,"N/A",C7/C$18)</f>
        <v>2.0992808006366811E-4</v>
      </c>
      <c r="E7" s="35">
        <v>56289.25</v>
      </c>
      <c r="F7" s="35">
        <f t="shared" ref="F7:F18" si="1">+C7-E7</f>
        <v>-925.01000000000204</v>
      </c>
      <c r="G7" s="2">
        <f t="shared" ref="G7:G18" si="2">+IF(C7=0,"N/A",F7/C7)</f>
        <v>-1.6707716027529722E-2</v>
      </c>
    </row>
    <row r="8" spans="1:8" x14ac:dyDescent="0.25">
      <c r="A8" s="1" t="s">
        <v>61</v>
      </c>
      <c r="C8" s="35">
        <v>278077.36</v>
      </c>
      <c r="D8" s="2">
        <f t="shared" si="0"/>
        <v>1.0544034614034881E-3</v>
      </c>
      <c r="E8" s="35">
        <v>193238.02</v>
      </c>
      <c r="F8" s="35">
        <f t="shared" si="1"/>
        <v>84839.34</v>
      </c>
      <c r="G8" s="2">
        <f t="shared" si="2"/>
        <v>0.30509258286974533</v>
      </c>
    </row>
    <row r="9" spans="1:8" x14ac:dyDescent="0.25">
      <c r="A9" s="1" t="s">
        <v>62</v>
      </c>
      <c r="C9" s="35">
        <v>4204.62</v>
      </c>
      <c r="D9" s="2">
        <f t="shared" si="0"/>
        <v>1.5942922796326658E-5</v>
      </c>
      <c r="E9" s="35">
        <v>6772.3899999999994</v>
      </c>
      <c r="F9" s="35">
        <f t="shared" si="1"/>
        <v>-2567.7699999999995</v>
      </c>
      <c r="G9" s="2">
        <f t="shared" si="2"/>
        <v>-0.61070203728279837</v>
      </c>
    </row>
    <row r="10" spans="1:8" x14ac:dyDescent="0.25">
      <c r="A10" s="1" t="s">
        <v>63</v>
      </c>
      <c r="C10" s="35">
        <v>5184227.78</v>
      </c>
      <c r="D10" s="2">
        <f t="shared" si="0"/>
        <v>1.9657363389583828E-2</v>
      </c>
      <c r="E10" s="35">
        <v>3714508.26</v>
      </c>
      <c r="F10" s="35">
        <f t="shared" si="1"/>
        <v>1469719.5200000005</v>
      </c>
      <c r="G10" s="2">
        <f t="shared" si="2"/>
        <v>0.28349825323454447</v>
      </c>
    </row>
    <row r="11" spans="1:8" x14ac:dyDescent="0.25">
      <c r="A11" s="1" t="s">
        <v>64</v>
      </c>
      <c r="C11" s="35">
        <v>74382954.070000023</v>
      </c>
      <c r="D11" s="2">
        <f t="shared" si="0"/>
        <v>0.28204253751842545</v>
      </c>
      <c r="E11" s="35">
        <v>72397644.319999993</v>
      </c>
      <c r="F11" s="35">
        <f t="shared" si="1"/>
        <v>1985309.7500000298</v>
      </c>
      <c r="G11" s="2">
        <f t="shared" si="2"/>
        <v>2.6690385920028158E-2</v>
      </c>
    </row>
    <row r="12" spans="1:8" x14ac:dyDescent="0.25">
      <c r="A12" s="1" t="s">
        <v>65</v>
      </c>
      <c r="C12" s="35">
        <v>18332141.400000002</v>
      </c>
      <c r="D12" s="2">
        <f t="shared" si="0"/>
        <v>6.9511136566810725E-2</v>
      </c>
      <c r="E12" s="35">
        <v>17126355.529999997</v>
      </c>
      <c r="F12" s="35">
        <f t="shared" si="1"/>
        <v>1205785.8700000048</v>
      </c>
      <c r="G12" s="2">
        <f t="shared" si="2"/>
        <v>6.57744146573081E-2</v>
      </c>
    </row>
    <row r="13" spans="1:8" x14ac:dyDescent="0.25">
      <c r="A13" s="1" t="s">
        <v>66</v>
      </c>
      <c r="C13" s="35">
        <v>9007274.2899999972</v>
      </c>
      <c r="D13" s="2">
        <f t="shared" si="0"/>
        <v>3.4153449921944898E-2</v>
      </c>
      <c r="E13" s="35">
        <v>6684436.6100000003</v>
      </c>
      <c r="F13" s="35">
        <f t="shared" si="1"/>
        <v>2322837.6799999969</v>
      </c>
      <c r="G13" s="2">
        <f t="shared" si="2"/>
        <v>0.25788463914980853</v>
      </c>
    </row>
    <row r="14" spans="1:8" x14ac:dyDescent="0.25">
      <c r="A14" s="1" t="s">
        <v>67</v>
      </c>
      <c r="C14" s="35">
        <v>15509515.169999996</v>
      </c>
      <c r="D14" s="2">
        <f t="shared" si="0"/>
        <v>5.8808406696388038E-2</v>
      </c>
      <c r="E14" s="35">
        <v>14664035.580000002</v>
      </c>
      <c r="F14" s="35">
        <f t="shared" si="1"/>
        <v>845479.58999999426</v>
      </c>
      <c r="G14" s="2">
        <f t="shared" si="2"/>
        <v>5.4513605404984074E-2</v>
      </c>
    </row>
    <row r="15" spans="1:8" x14ac:dyDescent="0.25">
      <c r="A15" s="1" t="s">
        <v>68</v>
      </c>
      <c r="C15" s="35">
        <v>35280966.839999989</v>
      </c>
      <c r="D15" s="2">
        <f t="shared" si="0"/>
        <v>0.13377706677651743</v>
      </c>
      <c r="E15" s="35">
        <v>32494475.000000007</v>
      </c>
      <c r="F15" s="35">
        <f t="shared" si="1"/>
        <v>2786491.8399999812</v>
      </c>
      <c r="G15" s="2">
        <f t="shared" si="2"/>
        <v>7.8980030582404021E-2</v>
      </c>
    </row>
    <row r="16" spans="1:8" x14ac:dyDescent="0.25">
      <c r="A16" s="1" t="s">
        <v>69</v>
      </c>
      <c r="C16" s="35">
        <v>74691686.810000002</v>
      </c>
      <c r="D16" s="2">
        <f t="shared" si="0"/>
        <v>0.2832131789172958</v>
      </c>
      <c r="E16" s="35">
        <v>62272483.909999996</v>
      </c>
      <c r="F16" s="35">
        <f t="shared" si="1"/>
        <v>12419202.900000006</v>
      </c>
      <c r="G16" s="2">
        <f t="shared" si="2"/>
        <v>0.1662728936834946</v>
      </c>
    </row>
    <row r="17" spans="1:8" x14ac:dyDescent="0.25">
      <c r="A17" s="1" t="s">
        <v>20</v>
      </c>
      <c r="C17" s="35">
        <v>27688148.020000111</v>
      </c>
      <c r="D17" s="2">
        <f t="shared" si="0"/>
        <v>0.10498689685539397</v>
      </c>
      <c r="E17" s="35">
        <v>25905733.90999395</v>
      </c>
      <c r="F17" s="35">
        <f t="shared" si="1"/>
        <v>1782414.110006161</v>
      </c>
      <c r="G17" s="2">
        <f t="shared" si="2"/>
        <v>6.4374623709706452E-2</v>
      </c>
    </row>
    <row r="18" spans="1:8" ht="15.75" thickBot="1" x14ac:dyDescent="0.3">
      <c r="A18" s="36" t="s">
        <v>57</v>
      </c>
      <c r="C18" s="37">
        <f>SUM(C6:C17)</f>
        <v>263729559.11000013</v>
      </c>
      <c r="D18" s="38">
        <f>SUM(D6:D17)</f>
        <v>1</v>
      </c>
      <c r="E18" s="37">
        <f>SUM(E6:E17)</f>
        <v>238828921.95999393</v>
      </c>
      <c r="F18" s="37">
        <f t="shared" si="1"/>
        <v>24900637.150006205</v>
      </c>
      <c r="G18" s="38">
        <f t="shared" si="2"/>
        <v>9.4417316109872571E-2</v>
      </c>
    </row>
    <row r="19" spans="1:8" ht="15.75" thickTop="1" x14ac:dyDescent="0.25">
      <c r="A19" s="39"/>
      <c r="B19" s="39"/>
      <c r="C19" s="39"/>
      <c r="D19" s="40"/>
    </row>
    <row r="21" spans="1:8" ht="23.25" x14ac:dyDescent="0.35">
      <c r="A21" s="51" t="s">
        <v>58</v>
      </c>
      <c r="B21" s="51"/>
      <c r="C21" s="51"/>
      <c r="D21" s="51"/>
      <c r="E21" s="51"/>
      <c r="F21" s="51"/>
      <c r="G21" s="51"/>
      <c r="H21" s="51"/>
    </row>
    <row r="22" spans="1:8" ht="30" x14ac:dyDescent="0.25">
      <c r="C22" s="33" t="s">
        <v>53</v>
      </c>
      <c r="D22" s="33" t="s">
        <v>54</v>
      </c>
      <c r="E22" s="33" t="s">
        <v>55</v>
      </c>
      <c r="F22" s="34" t="s">
        <v>56</v>
      </c>
      <c r="G22" s="34" t="s">
        <v>8</v>
      </c>
    </row>
    <row r="23" spans="1:8" x14ac:dyDescent="0.25">
      <c r="A23" s="1" t="s">
        <v>59</v>
      </c>
      <c r="C23" s="35">
        <v>7834827.8999999994</v>
      </c>
      <c r="D23" s="2">
        <v>2.9707811010794342E-2</v>
      </c>
      <c r="E23" s="35">
        <v>7428072.1499999985</v>
      </c>
      <c r="F23" s="35">
        <v>406755.75000000093</v>
      </c>
      <c r="G23" s="2">
        <v>5.1916360536777194E-2</v>
      </c>
    </row>
    <row r="24" spans="1:8" x14ac:dyDescent="0.25">
      <c r="A24" s="1" t="s">
        <v>60</v>
      </c>
      <c r="C24" s="35">
        <v>75389.650000000009</v>
      </c>
      <c r="D24" s="2">
        <v>2.8585968995820983E-4</v>
      </c>
      <c r="E24" s="35">
        <v>83721.8</v>
      </c>
      <c r="F24" s="35">
        <v>-8332.1499999999942</v>
      </c>
      <c r="G24" s="2">
        <v>-0.11052113917493971</v>
      </c>
    </row>
    <row r="25" spans="1:8" x14ac:dyDescent="0.25">
      <c r="A25" s="1" t="s">
        <v>61</v>
      </c>
      <c r="C25" s="35">
        <v>813843.36</v>
      </c>
      <c r="D25" s="2">
        <v>3.0859011888786816E-3</v>
      </c>
      <c r="E25" s="35">
        <v>651421.3899999999</v>
      </c>
      <c r="F25" s="35">
        <v>162421.97000000009</v>
      </c>
      <c r="G25" s="2">
        <v>0.19957399418974198</v>
      </c>
    </row>
    <row r="26" spans="1:8" x14ac:dyDescent="0.25">
      <c r="A26" s="1" t="s">
        <v>62</v>
      </c>
      <c r="C26" s="35">
        <v>7339.35</v>
      </c>
      <c r="D26" s="2">
        <v>2.7829076212647058E-5</v>
      </c>
      <c r="E26" s="35">
        <v>14610.159999999998</v>
      </c>
      <c r="F26" s="35">
        <v>-7270.8099999999977</v>
      </c>
      <c r="G26" s="2">
        <v>-0.99066129834385841</v>
      </c>
    </row>
    <row r="27" spans="1:8" x14ac:dyDescent="0.25">
      <c r="A27" s="1" t="s">
        <v>63</v>
      </c>
      <c r="C27" s="35">
        <v>5572200.6800000006</v>
      </c>
      <c r="D27" s="2">
        <v>2.1128464699991654E-2</v>
      </c>
      <c r="E27" s="35">
        <v>3734029.12</v>
      </c>
      <c r="F27" s="35">
        <v>1838171.5600000005</v>
      </c>
      <c r="G27" s="2">
        <v>0.32988251241518463</v>
      </c>
    </row>
    <row r="28" spans="1:8" x14ac:dyDescent="0.25">
      <c r="A28" s="1" t="s">
        <v>64</v>
      </c>
      <c r="C28" s="35">
        <v>143981359.90999994</v>
      </c>
      <c r="D28" s="2">
        <v>0.54594320180069811</v>
      </c>
      <c r="E28" s="35">
        <v>137424439.38999996</v>
      </c>
      <c r="F28" s="35">
        <v>6556920.5199999809</v>
      </c>
      <c r="G28" s="2">
        <v>4.5540065214681881E-2</v>
      </c>
    </row>
    <row r="29" spans="1:8" x14ac:dyDescent="0.25">
      <c r="A29" s="1" t="s">
        <v>65</v>
      </c>
      <c r="C29" s="35">
        <v>45799833.069999993</v>
      </c>
      <c r="D29" s="2">
        <v>0.1736621151779848</v>
      </c>
      <c r="E29" s="35">
        <v>43457066.560000002</v>
      </c>
      <c r="F29" s="35">
        <v>2342766.5099999905</v>
      </c>
      <c r="G29" s="2">
        <v>5.1152293643064818E-2</v>
      </c>
    </row>
    <row r="30" spans="1:8" x14ac:dyDescent="0.25">
      <c r="A30" s="1" t="s">
        <v>66</v>
      </c>
      <c r="C30" s="35">
        <v>9901489.8300000001</v>
      </c>
      <c r="D30" s="2">
        <v>3.7544103373979947E-2</v>
      </c>
      <c r="E30" s="35">
        <v>7204380.0299999984</v>
      </c>
      <c r="F30" s="35">
        <v>2697109.8000000017</v>
      </c>
      <c r="G30" s="2">
        <v>0.27239434128671947</v>
      </c>
    </row>
    <row r="31" spans="1:8" x14ac:dyDescent="0.25">
      <c r="A31" s="1" t="s">
        <v>67</v>
      </c>
      <c r="C31" s="35">
        <v>30436066.559999991</v>
      </c>
      <c r="D31" s="2">
        <v>0.11540635286659422</v>
      </c>
      <c r="E31" s="35">
        <v>27663838.270000011</v>
      </c>
      <c r="F31" s="35">
        <v>2772228.2899999805</v>
      </c>
      <c r="G31" s="2">
        <v>9.1083658413447149E-2</v>
      </c>
    </row>
    <row r="32" spans="1:8" x14ac:dyDescent="0.25">
      <c r="A32" s="1" t="s">
        <v>68</v>
      </c>
      <c r="C32" s="35">
        <v>74612033.569999963</v>
      </c>
      <c r="D32" s="2">
        <v>0.28291115270427347</v>
      </c>
      <c r="E32" s="35">
        <v>69577692.969999984</v>
      </c>
      <c r="F32" s="35">
        <v>5034340.5999999791</v>
      </c>
      <c r="G32" s="2">
        <v>6.7473574423847216E-2</v>
      </c>
    </row>
    <row r="33" spans="1:7" x14ac:dyDescent="0.25">
      <c r="A33" s="1" t="s">
        <v>69</v>
      </c>
      <c r="C33" s="35">
        <v>141095639.15000004</v>
      </c>
      <c r="D33" s="2">
        <v>0.53500123242214892</v>
      </c>
      <c r="E33" s="35">
        <v>112340722.13</v>
      </c>
      <c r="F33" s="35">
        <v>28754917.020000041</v>
      </c>
      <c r="G33" s="2">
        <v>0.2037973476234119</v>
      </c>
    </row>
    <row r="34" spans="1:7" x14ac:dyDescent="0.25">
      <c r="A34" s="1" t="s">
        <v>20</v>
      </c>
      <c r="C34" s="35">
        <v>51011883.83000008</v>
      </c>
      <c r="D34" s="2">
        <v>0.19342497671534539</v>
      </c>
      <c r="E34" s="35">
        <v>48546755.050002009</v>
      </c>
      <c r="F34" s="35">
        <v>2465128.7799980715</v>
      </c>
      <c r="G34" s="2">
        <v>4.8324598013538361E-2</v>
      </c>
    </row>
    <row r="35" spans="1:7" ht="15.75" thickBot="1" x14ac:dyDescent="0.3">
      <c r="A35" s="36" t="s">
        <v>57</v>
      </c>
      <c r="C35" s="37">
        <v>511141906.86000001</v>
      </c>
      <c r="D35" s="38">
        <v>1.9381290007268603</v>
      </c>
      <c r="E35" s="37">
        <v>458126749.02000201</v>
      </c>
      <c r="F35" s="37">
        <v>53015157.839998007</v>
      </c>
      <c r="G35" s="38">
        <v>0.10371905947934469</v>
      </c>
    </row>
    <row r="36" spans="1:7" ht="15.75" thickTop="1" x14ac:dyDescent="0.25"/>
  </sheetData>
  <mergeCells count="3">
    <mergeCell ref="A2:H2"/>
    <mergeCell ref="A3:H3"/>
    <mergeCell ref="A21:H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August 2023 SW Data</vt:lpstr>
      <vt:lpstr>Bets By Sport</vt:lpstr>
      <vt:lpstr>'August 2023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2023-09-07T17:18:56Z</cp:lastPrinted>
  <dcterms:created xsi:type="dcterms:W3CDTF">2021-12-21T00:51:22Z</dcterms:created>
  <dcterms:modified xsi:type="dcterms:W3CDTF">2023-09-08T14:19:26Z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